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1630" windowHeight="5700"/>
  </bookViews>
  <sheets>
    <sheet name="封面" sheetId="10" r:id="rId1"/>
    <sheet name="个税计算" sheetId="3" r:id="rId2"/>
    <sheet name="工资安排" sheetId="4" r:id="rId3"/>
    <sheet name="年终奖计算" sheetId="8" r:id="rId4"/>
    <sheet name="税率表" sheetId="1" r:id="rId5"/>
    <sheet name="年终奖&quot;坑&quot;" sheetId="6" r:id="rId6"/>
    <sheet name="中税联介绍" sheetId="11" r:id="rId7"/>
  </sheets>
  <definedNames>
    <definedName name="_Toc19288" localSheetId="6">中税联介绍!$A$1</definedName>
    <definedName name="_Toc523032551" localSheetId="6">中税联介绍!$A$9</definedName>
  </definedNames>
  <calcPr calcId="144525"/>
</workbook>
</file>

<file path=xl/calcChain.xml><?xml version="1.0" encoding="utf-8"?>
<calcChain xmlns="http://schemas.openxmlformats.org/spreadsheetml/2006/main">
  <c r="D47" i="6" l="1"/>
  <c r="D44" i="6"/>
  <c r="D41" i="6"/>
  <c r="C47" i="6"/>
  <c r="C44" i="6"/>
  <c r="C41" i="6"/>
  <c r="K5" i="8" l="1"/>
  <c r="E5" i="8"/>
  <c r="J5" i="8" s="1"/>
  <c r="P5" i="8" l="1"/>
  <c r="L5" i="8"/>
  <c r="M5" i="8" s="1"/>
  <c r="F5" i="8"/>
  <c r="G5" i="8" s="1"/>
  <c r="H5" i="8"/>
  <c r="N5" i="8" l="1"/>
  <c r="O5" i="8" s="1"/>
  <c r="I5" i="8"/>
  <c r="Q5" i="8"/>
  <c r="R5" i="8" l="1"/>
  <c r="D40" i="6"/>
  <c r="C48" i="6" l="1"/>
  <c r="A46" i="6"/>
  <c r="A47" i="6" s="1"/>
  <c r="C45" i="6"/>
  <c r="C46" i="6" s="1"/>
  <c r="A44" i="6"/>
  <c r="B44" i="6" s="1"/>
  <c r="A43" i="6"/>
  <c r="D42" i="6"/>
  <c r="C42" i="6"/>
  <c r="C43" i="6" s="1"/>
  <c r="A40" i="6"/>
  <c r="A41" i="6" s="1"/>
  <c r="D39" i="6"/>
  <c r="C39" i="6"/>
  <c r="C40" i="6" s="1"/>
  <c r="A37" i="6"/>
  <c r="A38" i="6" s="1"/>
  <c r="F38" i="6" s="1"/>
  <c r="A35" i="6"/>
  <c r="A34" i="6"/>
  <c r="D43" i="6" l="1"/>
  <c r="D45" i="6" s="1"/>
  <c r="D46" i="6" s="1"/>
  <c r="E46" i="6" s="1"/>
  <c r="H46" i="6" s="1"/>
  <c r="H48" i="6" s="1"/>
  <c r="A42" i="6"/>
  <c r="E34" i="6"/>
  <c r="H34" i="6" s="1"/>
  <c r="H36" i="6" s="1"/>
  <c r="A36" i="6" s="1"/>
  <c r="B47" i="6"/>
  <c r="F47" i="6"/>
  <c r="E44" i="6"/>
  <c r="F44" i="6"/>
  <c r="E41" i="6"/>
  <c r="F41" i="6"/>
  <c r="B41" i="6"/>
  <c r="E40" i="6"/>
  <c r="H40" i="6" s="1"/>
  <c r="H42" i="6" s="1"/>
  <c r="B39" i="6"/>
  <c r="E38" i="6"/>
  <c r="G38" i="6" s="1"/>
  <c r="B38" i="6"/>
  <c r="E37" i="6"/>
  <c r="H37" i="6" s="1"/>
  <c r="H39" i="6" s="1"/>
  <c r="A39" i="6" s="1"/>
  <c r="F39" i="6" s="1"/>
  <c r="E42" i="6" l="1"/>
  <c r="G42" i="6" s="1"/>
  <c r="E43" i="6"/>
  <c r="H43" i="6" s="1"/>
  <c r="H45" i="6" s="1"/>
  <c r="A45" i="6" s="1"/>
  <c r="B45" i="6" s="1"/>
  <c r="G41" i="6"/>
  <c r="F36" i="6"/>
  <c r="E36" i="6"/>
  <c r="G36" i="6" s="1"/>
  <c r="B36" i="6"/>
  <c r="F42" i="6"/>
  <c r="E39" i="6"/>
  <c r="G39" i="6" s="1"/>
  <c r="B42" i="6"/>
  <c r="H44" i="6"/>
  <c r="H41" i="6"/>
  <c r="H38" i="6"/>
  <c r="D4" i="4"/>
  <c r="E4" i="4" s="1"/>
  <c r="E3" i="4"/>
  <c r="B4" i="3"/>
  <c r="C4" i="4"/>
  <c r="C3" i="4"/>
  <c r="B3" i="3"/>
  <c r="E45" i="6" l="1"/>
  <c r="G45" i="6" s="1"/>
  <c r="F45" i="6"/>
  <c r="G44" i="6"/>
  <c r="D48" i="6"/>
  <c r="A48" i="6" s="1"/>
  <c r="E47" i="6"/>
  <c r="C5" i="4"/>
  <c r="E5" i="4"/>
  <c r="B5" i="3"/>
  <c r="G47" i="6" l="1"/>
  <c r="H47" i="6"/>
  <c r="E48" i="6"/>
  <c r="G48" i="6" s="1"/>
  <c r="F48" i="6"/>
  <c r="B48" i="6"/>
  <c r="B6" i="4"/>
  <c r="A31" i="6"/>
  <c r="F32" i="6" l="1"/>
  <c r="A32" i="6"/>
  <c r="E31" i="6"/>
  <c r="B32" i="6" l="1"/>
  <c r="E32" i="6"/>
  <c r="H32" i="6" s="1"/>
  <c r="H31" i="6"/>
  <c r="H33" i="6" s="1"/>
  <c r="A33" i="6" s="1"/>
  <c r="G32" i="6" l="1"/>
  <c r="B33" i="6"/>
  <c r="F33" i="6"/>
  <c r="E33" i="6"/>
  <c r="G33" i="6" s="1"/>
  <c r="F35" i="6"/>
  <c r="E35" i="6"/>
  <c r="B35" i="6"/>
  <c r="H35" i="6" l="1"/>
  <c r="G35" i="6"/>
</calcChain>
</file>

<file path=xl/sharedStrings.xml><?xml version="1.0" encoding="utf-8"?>
<sst xmlns="http://schemas.openxmlformats.org/spreadsheetml/2006/main" count="141" uniqueCount="104">
  <si>
    <t>级数</t>
  </si>
  <si>
    <t>税率（％）</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</si>
  <si>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</si>
  <si>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</si>
  <si>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</si>
  <si>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</si>
  <si>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</si>
  <si>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</si>
  <si>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</si>
  <si>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不超过1500元的</t>
  </si>
  <si>
    <t>超过1500元至4500元的部分</t>
  </si>
  <si>
    <t>超过4500元至9000元的部分</t>
  </si>
  <si>
    <t>超过9000元至35000元的部分</t>
  </si>
  <si>
    <t>超过35000元至55000元的部分</t>
  </si>
  <si>
    <t>超过55000元至80000元的部分</t>
  </si>
  <si>
    <t>超过80000元的部分</t>
  </si>
  <si>
    <t>不超过3000元的</t>
    <phoneticPr fontId="3" type="noConversion"/>
  </si>
  <si>
    <t>超过3000元至12000元的部分</t>
    <phoneticPr fontId="3" type="noConversion"/>
  </si>
  <si>
    <t>超过12000元至25000元的部分</t>
    <phoneticPr fontId="3" type="noConversion"/>
  </si>
  <si>
    <t>超过25000元至35000元的部分</t>
    <phoneticPr fontId="3" type="noConversion"/>
  </si>
  <si>
    <t>超过35000元至55000元的部分</t>
    <phoneticPr fontId="3" type="noConversion"/>
  </si>
  <si>
    <t>超过55000元至80000元的部分</t>
    <phoneticPr fontId="3" type="noConversion"/>
  </si>
  <si>
    <t>超过80000元的部分</t>
    <phoneticPr fontId="3" type="noConversion"/>
  </si>
  <si>
    <t>全月应纳税所得额</t>
    <phoneticPr fontId="3" type="noConversion"/>
  </si>
  <si>
    <t>税率%</t>
    <phoneticPr fontId="3" type="noConversion"/>
  </si>
  <si>
    <t>速算扣除数</t>
    <phoneticPr fontId="3" type="noConversion"/>
  </si>
  <si>
    <t>商业健康保险</t>
    <phoneticPr fontId="3" type="noConversion"/>
  </si>
  <si>
    <t>工资个税差异</t>
    <phoneticPr fontId="3" type="noConversion"/>
  </si>
  <si>
    <t>税前工资</t>
    <phoneticPr fontId="3" type="noConversion"/>
  </si>
  <si>
    <t>个税改革应纳税额计算（适用2018年10-12月）</t>
    <phoneticPr fontId="3" type="noConversion"/>
  </si>
  <si>
    <t>自动计算</t>
    <phoneticPr fontId="3" type="noConversion"/>
  </si>
  <si>
    <t>（元）</t>
    <phoneticPr fontId="3" type="noConversion"/>
  </si>
  <si>
    <t>不安排方案</t>
    <phoneticPr fontId="3" type="noConversion"/>
  </si>
  <si>
    <t>个税应纳税额</t>
    <phoneticPr fontId="3" type="noConversion"/>
  </si>
  <si>
    <t>九月</t>
    <phoneticPr fontId="3" type="noConversion"/>
  </si>
  <si>
    <t>十月</t>
    <phoneticPr fontId="3" type="noConversion"/>
  </si>
  <si>
    <t>工资额（扣除保险后）</t>
    <phoneticPr fontId="3" type="noConversion"/>
  </si>
  <si>
    <t>应纳税额总额</t>
    <phoneticPr fontId="3" type="noConversion"/>
  </si>
  <si>
    <t>安排方案</t>
    <phoneticPr fontId="3" type="noConversion"/>
  </si>
  <si>
    <t>月份</t>
    <phoneticPr fontId="3" type="noConversion"/>
  </si>
  <si>
    <t>应税额差额</t>
    <phoneticPr fontId="3" type="noConversion"/>
  </si>
  <si>
    <t>年终奖</t>
  </si>
  <si>
    <r>
      <t>除以</t>
    </r>
    <r>
      <rPr>
        <b/>
        <sz val="18"/>
        <color rgb="FF000000"/>
        <rFont val="Times New Roman"/>
        <family val="1"/>
      </rPr>
      <t>12</t>
    </r>
    <r>
      <rPr>
        <b/>
        <sz val="18"/>
        <color rgb="FF000000"/>
        <rFont val="Arial"/>
        <family val="2"/>
      </rPr>
      <t>的商数</t>
    </r>
  </si>
  <si>
    <t>适用税率</t>
  </si>
  <si>
    <t>速算扣除数</t>
  </si>
  <si>
    <t>应纳税额</t>
  </si>
  <si>
    <t>多发奖金数额</t>
  </si>
  <si>
    <t>增加税额</t>
  </si>
  <si>
    <t>税后数额</t>
  </si>
  <si>
    <t>年终奖</t>
    <phoneticPr fontId="3" type="noConversion"/>
  </si>
  <si>
    <t>是否在坑</t>
    <phoneticPr fontId="3" type="noConversion"/>
  </si>
  <si>
    <t>根据左边两个表，判断，结果“是”/“否</t>
    <phoneticPr fontId="3" type="noConversion"/>
  </si>
  <si>
    <t>适用税率</t>
    <phoneticPr fontId="3" type="noConversion"/>
  </si>
  <si>
    <t>应纳税额</t>
    <phoneticPr fontId="3" type="noConversion"/>
  </si>
  <si>
    <t>年终奖/12,找税率</t>
    <phoneticPr fontId="3" type="noConversion"/>
  </si>
  <si>
    <t>年终奖/12,找速算扣除数</t>
    <phoneticPr fontId="3" type="noConversion"/>
  </si>
  <si>
    <t>年终奖*税率-速算扣除数</t>
    <phoneticPr fontId="3" type="noConversion"/>
  </si>
  <si>
    <t>函数公式</t>
    <phoneticPr fontId="3" type="noConversion"/>
  </si>
  <si>
    <t>适用税率</t>
    <phoneticPr fontId="3" type="noConversion"/>
  </si>
  <si>
    <t>速算扣除数</t>
    <phoneticPr fontId="3" type="noConversion"/>
  </si>
  <si>
    <t>应纳税额</t>
    <phoneticPr fontId="20" type="noConversion"/>
  </si>
  <si>
    <t>税后奖金</t>
    <phoneticPr fontId="20" type="noConversion"/>
  </si>
  <si>
    <t>是否入坑</t>
    <phoneticPr fontId="20" type="noConversion"/>
  </si>
  <si>
    <t>年终奖</t>
    <phoneticPr fontId="20" type="noConversion"/>
  </si>
  <si>
    <t>年终奖计算基数（现）</t>
    <phoneticPr fontId="20" type="noConversion"/>
  </si>
  <si>
    <t>年终奖计算基数</t>
    <phoneticPr fontId="20" type="noConversion"/>
  </si>
  <si>
    <t>工资薪金（扣减保险后）</t>
    <phoneticPr fontId="20" type="noConversion"/>
  </si>
  <si>
    <t>员工姓名</t>
    <phoneticPr fontId="20" type="noConversion"/>
  </si>
  <si>
    <t>前后对比差额</t>
    <phoneticPr fontId="20" type="noConversion"/>
  </si>
  <si>
    <t>商业健康保险</t>
    <phoneticPr fontId="20" type="noConversion"/>
  </si>
  <si>
    <t>2018年10月前税率计算应纳税额</t>
    <phoneticPr fontId="20" type="noConversion"/>
  </si>
  <si>
    <t>2018年10月后新税率计算应纳税额</t>
    <phoneticPr fontId="20" type="noConversion"/>
  </si>
  <si>
    <t>2018年10月后计算个税应纳税额</t>
    <phoneticPr fontId="3" type="noConversion"/>
  </si>
  <si>
    <t>2018年10月前计算个税应纳税额</t>
    <phoneticPr fontId="3" type="noConversion"/>
  </si>
  <si>
    <t>年终奖新旧税率计算表</t>
    <phoneticPr fontId="20" type="noConversion"/>
  </si>
  <si>
    <r>
      <rPr>
        <b/>
        <sz val="16"/>
        <color theme="1"/>
        <rFont val="微软雅黑"/>
        <family val="2"/>
        <charset val="134"/>
      </rPr>
      <t xml:space="preserve">一、政策依据
</t>
    </r>
    <r>
      <rPr>
        <sz val="16"/>
        <color theme="1"/>
        <rFont val="微软雅黑"/>
        <family val="2"/>
        <charset val="134"/>
      </rPr>
      <t xml:space="preserve">《全国人民代表大会常务委员会关于修改&lt;中华人民共和国个人所得税法&gt;的决定》（2018年8月31日第十三届全国人民代表大会常务委员会第五次会议通过）：自2018年10月1日至2018年12月31日，纳税人的工资、薪金所得，先行以每月收入额减除费用五千元以及专项扣除和依法确定的其他扣除后的余额为应纳税所得额，依照本决定第十六条的个人所得税税率表一（综合所得适用）按月换算后计算缴纳税款，并不再扣除附加减除费用；
</t>
    </r>
    <r>
      <rPr>
        <b/>
        <sz val="16"/>
        <color theme="1"/>
        <rFont val="微软雅黑"/>
        <family val="2"/>
        <charset val="134"/>
      </rPr>
      <t>二、工资个人所得税计算公式：</t>
    </r>
    <r>
      <rPr>
        <sz val="16"/>
        <color theme="1"/>
        <rFont val="微软雅黑"/>
        <family val="2"/>
        <charset val="134"/>
      </rPr>
      <t xml:space="preserve">
1.应纳税所得额 = 税前工资收入金额 － 五险一金(个人缴纳部分) －费用减除额
2.应纳税额 = 应纳税所得额 x 税率 － 速算扣除数
【例】张三在2018年10月份税前工资12000元，需要缴纳各项社会保险金1100元，
（1）适用5000元新的费用标准和新的税率表
应纳税所得额=税前工资收入金额－五险一金(个人缴纳部分)－起征点(5000元)
=12000－1100－5000=5900元
找税率及速算扣除数：参照上面的工资税率表不含税部分，超过3000元至12000元的部分，则适用税率10%，速算扣除数为210。
应纳个人所得税税额=应纳税所得额*税率－速算扣除数=5900*10%－210=380元
（2）如按照适用3500元旧的费用标准和旧的税率表
张三在2018年10月份税前工资12000元，需要缴纳各项社会保险金1100元，
应纳税所得额=税前工资收入金额－五险一金(个人缴纳部分)－起征点(3500元)
=12000－1100－3500=7400元
找税率及速算扣除数：参照上面的工资税率表不含税部分，超过4,155元至7,755元的部分，则适用税率20%，速算扣除数为555。
应纳个人所得税税额=应纳税所得额*税率－速算扣除数=7400*20%－555=925元</t>
    </r>
    <phoneticPr fontId="3" type="noConversion"/>
  </si>
  <si>
    <r>
      <rPr>
        <b/>
        <sz val="12"/>
        <color theme="1"/>
        <rFont val="微软雅黑"/>
        <family val="2"/>
        <charset val="134"/>
      </rPr>
      <t>（一）中税联业务范围介绍</t>
    </r>
    <r>
      <rPr>
        <sz val="12"/>
        <color theme="1"/>
        <rFont val="微软雅黑"/>
        <family val="2"/>
        <charset val="134"/>
      </rPr>
      <t xml:space="preserve">
1、涉税内控检查、个人股权转让筹划、尽职调查、税收筹划、稽查应对、重组专项、合同审核、业务谈判等
2、企业涉税顾问服务、企业财税培训服务、单位VIP服务、税务专项咨询、税收洼地政策落地、企业成立初期财税咨询.
3、国际税收专项咨询、转让定价税务咨询、非居民业务税收咨询
4、企业所得税汇算清缴审核、财务报表及专项审核、土地增值税清算审核、加计扣除等涉税专项审核、
5、PPP手册定制服务、涉税手册定制服务、营改增手册定制服务、涉税会计核算定制服务
6、纳税健康检查、营改增发票合规检查服务、其他专项涉税检查
</t>
    </r>
    <r>
      <rPr>
        <b/>
        <sz val="12"/>
        <color theme="1"/>
        <rFont val="微软雅黑"/>
        <family val="2"/>
        <charset val="134"/>
      </rPr>
      <t xml:space="preserve">
（二）中税联单位联系方式（排名不分先后）</t>
    </r>
    <r>
      <rPr>
        <sz val="12"/>
        <color theme="1"/>
        <rFont val="微软雅黑"/>
        <family val="2"/>
        <charset val="134"/>
      </rPr>
      <t xml:space="preserve">
中涛远（北京）税务师事务所有限公司   李国峰     13911342610
杭州众税税务师事务所（普通合伙）     江东雅     13777489276
重庆海纳金典税务师事务所有限公司     熊学梅     13983190624
大连明基税务师事务所                 单兴波     18525559888
河北汇添富税务师事务所有限公司          梁桂英     13931422998
晋中众可信科技有限公司               胡旭辉     18135251390
宁夏中信达税务师事务所有限公司       王  军     15009605009
青岛盈睿和创税务咨询有限公司         刘永升     18560667877
青岛正业税务师事务所有限责任公司     王  雪     18561699006
山东天赋大业税务师事务所有限公司      冀长芬      15168880516
四川中衡安信税务师事务所有限公司     李  燕     13709090579
中税联众河北税务师事务所有限公司     底月英     1363331149</t>
    </r>
    <phoneticPr fontId="3" type="noConversion"/>
  </si>
  <si>
    <t>全月应纳税所得额</t>
    <phoneticPr fontId="3" type="noConversion"/>
  </si>
  <si>
    <t>税率%</t>
    <phoneticPr fontId="3" type="noConversion"/>
  </si>
  <si>
    <t>速算扣除数</t>
    <phoneticPr fontId="3" type="noConversion"/>
  </si>
  <si>
    <r>
      <t>2018</t>
    </r>
    <r>
      <rPr>
        <b/>
        <sz val="26"/>
        <color rgb="FF000000"/>
        <rFont val="宋体"/>
        <family val="3"/>
        <charset val="134"/>
      </rPr>
      <t>年</t>
    </r>
    <r>
      <rPr>
        <b/>
        <sz val="26"/>
        <color rgb="FF000000"/>
        <rFont val="Arial"/>
        <family val="2"/>
      </rPr>
      <t>10</t>
    </r>
    <r>
      <rPr>
        <b/>
        <sz val="26"/>
        <color rgb="FF000000"/>
        <rFont val="宋体"/>
        <family val="3"/>
        <charset val="134"/>
      </rPr>
      <t>月个税修改前年终奖</t>
    </r>
    <r>
      <rPr>
        <b/>
        <sz val="26"/>
        <color rgb="FF000000"/>
        <rFont val="Arial"/>
        <family val="2"/>
      </rPr>
      <t>“</t>
    </r>
    <r>
      <rPr>
        <b/>
        <sz val="26"/>
        <color rgb="FF000000"/>
        <rFont val="宋体"/>
        <family val="3"/>
        <charset val="134"/>
      </rPr>
      <t>坑</t>
    </r>
    <r>
      <rPr>
        <b/>
        <sz val="26"/>
        <color rgb="FF000000"/>
        <rFont val="Arial"/>
        <family val="2"/>
      </rPr>
      <t>”</t>
    </r>
    <r>
      <rPr>
        <b/>
        <sz val="26"/>
        <color rgb="FF000000"/>
        <rFont val="宋体"/>
        <family val="3"/>
        <charset val="134"/>
      </rPr>
      <t>表</t>
    </r>
    <phoneticPr fontId="3" type="noConversion"/>
  </si>
  <si>
    <t>总税率表</t>
    <phoneticPr fontId="3" type="noConversion"/>
  </si>
  <si>
    <t>全月应纳税所得额（个税修改前）</t>
    <phoneticPr fontId="3" type="noConversion"/>
  </si>
  <si>
    <t>全月应纳税所得额（个税修改后）</t>
    <phoneticPr fontId="3" type="noConversion"/>
  </si>
  <si>
    <t>全年应纳税所得额（个税修改后）</t>
    <phoneticPr fontId="3" type="noConversion"/>
  </si>
  <si>
    <t>2018年10月个税修改前税率表（按月缴纳）</t>
    <phoneticPr fontId="3" type="noConversion"/>
  </si>
  <si>
    <t>2018年10月-12月后新税率表（按公布税率除以12换算而成）（按月缴纳）</t>
    <phoneticPr fontId="3" type="noConversion"/>
  </si>
  <si>
    <t>2019年1月1日后新税率表（按年汇算）</t>
    <phoneticPr fontId="3" type="noConversion"/>
  </si>
  <si>
    <t>不超过36000元的</t>
    <phoneticPr fontId="3" type="noConversion"/>
  </si>
  <si>
    <t>超过36000元至144000元的部分</t>
    <phoneticPr fontId="3" type="noConversion"/>
  </si>
  <si>
    <t>超过144000元至300000元的部分</t>
    <phoneticPr fontId="3" type="noConversion"/>
  </si>
  <si>
    <t>超过300000元至420000元的部分</t>
    <phoneticPr fontId="3" type="noConversion"/>
  </si>
  <si>
    <t>超过420000元至660000元的部分</t>
    <phoneticPr fontId="3" type="noConversion"/>
  </si>
  <si>
    <t>超过660000元至960000元的部分</t>
    <phoneticPr fontId="3" type="noConversion"/>
  </si>
  <si>
    <t>超过960000元的部分</t>
    <phoneticPr fontId="3" type="noConversion"/>
  </si>
  <si>
    <t>社保个人缴纳部分</t>
    <phoneticPr fontId="3" type="noConversion"/>
  </si>
  <si>
    <r>
      <t>2018</t>
    </r>
    <r>
      <rPr>
        <b/>
        <sz val="26"/>
        <color rgb="FF000000"/>
        <rFont val="宋体"/>
        <family val="3"/>
        <charset val="134"/>
      </rPr>
      <t>年</t>
    </r>
    <r>
      <rPr>
        <b/>
        <sz val="26"/>
        <color rgb="FF000000"/>
        <rFont val="Arial"/>
        <family val="2"/>
      </rPr>
      <t>10-12</t>
    </r>
    <r>
      <rPr>
        <b/>
        <sz val="26"/>
        <color rgb="FF000000"/>
        <rFont val="宋体"/>
        <family val="3"/>
        <charset val="134"/>
      </rPr>
      <t>月份个税修改后年终奖</t>
    </r>
    <r>
      <rPr>
        <b/>
        <sz val="26"/>
        <color rgb="FF000000"/>
        <rFont val="Arial"/>
        <family val="2"/>
      </rPr>
      <t>“</t>
    </r>
    <r>
      <rPr>
        <b/>
        <sz val="26"/>
        <color rgb="FF000000"/>
        <rFont val="宋体"/>
        <family val="3"/>
        <charset val="134"/>
      </rPr>
      <t>坑</t>
    </r>
    <r>
      <rPr>
        <b/>
        <sz val="26"/>
        <color rgb="FF000000"/>
        <rFont val="Arial"/>
        <family val="2"/>
      </rPr>
      <t>”</t>
    </r>
    <r>
      <rPr>
        <b/>
        <sz val="26"/>
        <color rgb="FF000000"/>
        <rFont val="宋体"/>
        <family val="3"/>
        <charset val="134"/>
      </rPr>
      <t>表</t>
    </r>
    <phoneticPr fontId="3" type="noConversion"/>
  </si>
  <si>
    <t>《国家税务总局关于调整个人取得全年一次性奖金等计算征收个人所得税方法问题的通知》（国税发〔2005〕9号）规定：纳税人取得全年一次性奖金，单独作为一个月工资、薪金所得计算纳税，并按以下计税办法，由扣缴义务人发放时代扣代缴：
（一）先将雇员当月内取得的全年一次性奖金，除以12个月，按其商数确定适用税率和速算扣除数。
如果在发放年终一次性奖金的当月，雇员当月工资薪金所得低于税法规定的费用扣除额，应将全年一次性奖金减除“雇员当月工资薪金所得与费用扣除额的差额”后的余额，按上述办法确定全年一次性奖金的适用税率和速算扣除数。
（二）将雇员个人当月内取得的全年一次性奖金，按本条第（一）项确定的适用税率和速算扣除数计算征税，计算公式如下：
1．如果雇员当月工资薪金所得高于（或等于）税法规定的费用扣除额的，适用公式为：
应纳税额＝雇员当月取得全年一次性奖金×适用税率－速算扣除数
2．如果雇员当月工资薪金所得低于税法规定的费用扣除额的，适用公式为：
应纳税额＝（雇员当月取得全年一次性奖金－雇员当月工资薪金所得与费用扣除额的差额）×适用税率－速算扣除数</t>
    <phoneticPr fontId="20" type="noConversion"/>
  </si>
  <si>
    <r>
      <rPr>
        <b/>
        <sz val="16"/>
        <color theme="1"/>
        <rFont val="微软雅黑"/>
        <family val="2"/>
        <charset val="134"/>
      </rPr>
      <t>【例】年终奖140,000.00元，在不考虑当月发放工资的情况下计算年终奖个税（即假设当月扣除三险一金工资超过5000元），年终奖金额就是应纳税所得额。</t>
    </r>
    <r>
      <rPr>
        <sz val="16"/>
        <color theme="1"/>
        <rFont val="微软雅黑"/>
        <family val="2"/>
        <charset val="134"/>
      </rPr>
      <t xml:space="preserve">
</t>
    </r>
    <r>
      <rPr>
        <b/>
        <sz val="16"/>
        <color theme="1"/>
        <rFont val="微软雅黑"/>
        <family val="2"/>
        <charset val="134"/>
      </rPr>
      <t>【心急状态下】如果9月份发，适用3500元旧的费用标准和旧的税率表</t>
    </r>
    <r>
      <rPr>
        <sz val="16"/>
        <color theme="1"/>
        <rFont val="微软雅黑"/>
        <family val="2"/>
        <charset val="134"/>
      </rPr>
      <t xml:space="preserve">
（1）应纳税所得额=年终奖金额=140,000.00
（2）平均每月=应纳税所得额÷12
=140,000.00÷12
=11,666.67
（3）平均每月11,666.67，参照2018年10月前税率表，得到税率25%，速算扣除数1,005.00
应纳税额=应纳税所得额×适用税率-速算扣除数
=140,000.00×25%-1,005.00
=33,995.00
（4）税后年终奖=税前年终奖-应纳税额
=140,000.00-33,995.00
=106,005.00
</t>
    </r>
    <r>
      <rPr>
        <b/>
        <sz val="16"/>
        <color theme="1"/>
        <rFont val="微软雅黑"/>
        <family val="2"/>
        <charset val="134"/>
      </rPr>
      <t>【用过该excel表】按照公布《个人所得税法》修改方案，如果在10月份以后发，适用5000元新的费用标准和新的税率表</t>
    </r>
    <r>
      <rPr>
        <sz val="16"/>
        <color theme="1"/>
        <rFont val="微软雅黑"/>
        <family val="2"/>
        <charset val="134"/>
      </rPr>
      <t xml:space="preserve">
（1）应纳税所得额=年终奖金额=140,000.00
（2）平均每月=应纳税所得额÷12
=140,000.00÷12
=11,666.67
（3）平均每月11,666.67，参照修正案公布税率表，得到税率10%，速算扣除数210.00
应纳税额=应纳税所得额×适用税率-速算扣除数
=140,000.00×10%-210.00
=13,790.00
（4）税后年终奖=税前年终奖-应纳税额
=140,000.00-13,790.00
=126,210.00
没有对比没有伤害
税后年终奖相差=126,210.00-106,005.00=20,205.00
或个税多缴额=33,995.00-13,790.00=20,205.00
提醒一下，年终奖（不考虑当月发放工资的情况下）10万元，个税多缴额9655元。</t>
    </r>
    <phoneticPr fontId="20" type="noConversion"/>
  </si>
  <si>
    <t>小陈税务</t>
    <phoneticPr fontId="20" type="noConversion"/>
  </si>
  <si>
    <t>应纳税额</t>
    <phoneticPr fontId="20" type="noConversion"/>
  </si>
  <si>
    <t>全国人民代表大会常务委员会关于修改《中华人民共和国个人所得税法》的决定
（2018年8月31日第十三届全国人民代表大会常务委员会第五次会议通过）</t>
    <phoneticPr fontId="3" type="noConversion"/>
  </si>
  <si>
    <t>中税联个税计算excel表 1.0</t>
    <phoneticPr fontId="3" type="noConversion"/>
  </si>
  <si>
    <t>最新版本《中华人民共和国个人所得税法》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</si>
</sst>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38" x14ac:knownFonts="1">
    <font>
      <sz val="11"/>
      <color theme="1"/>
      <name val="宋体"/>
      <family val="2"/>
      <charset val="134"/>
      <scheme val="minor"/>
    </font>
    <font>
      <b/>
      <sz val="12"/>
      <color rgb="FF333333"/>
      <name val="微软雅黑"/>
      <family val="2"/>
      <charset val="134"/>
    </font>
    <font>
      <sz val="12"/>
      <color rgb="FF333333"/>
      <name val="微软雅黑"/>
      <family val="2"/>
      <charset val="134"/>
    </font>
    <font>
      <sz val="9"/>
      <name val="宋体"/>
      <family val="2"/>
      <charset val="134"/>
      <scheme val="minor"/>
    </font>
    <font>
      <sz val="9"/>
      <color rgb="FF000000"/>
      <name val="宋体"/>
      <family val="3"/>
      <charset val="134"/>
    </font>
    <font>
      <sz val="20"/>
      <color theme="1"/>
      <name val="宋体"/>
      <family val="2"/>
      <charset val="134"/>
      <scheme val="minor"/>
    </font>
    <font>
      <sz val="11"/>
      <color theme="1"/>
      <name val="宋体"/>
      <family val="2"/>
      <charset val="134"/>
      <scheme val="minor"/>
    </font>
    <font>
      <b/>
      <sz val="16"/>
      <color rgb="FF000000"/>
      <name val="微软雅黑"/>
      <family val="2"/>
      <charset val="134"/>
    </font>
    <font>
      <sz val="16"/>
      <color rgb="FF000000"/>
      <name val="微软雅黑"/>
      <family val="2"/>
      <charset val="134"/>
    </font>
    <font>
      <sz val="16"/>
      <color theme="1"/>
      <name val="微软雅黑"/>
      <family val="2"/>
      <charset val="134"/>
    </font>
    <font>
      <sz val="16"/>
      <color rgb="FF333333"/>
      <name val="微软雅黑"/>
      <family val="2"/>
      <charset val="134"/>
    </font>
    <font>
      <b/>
      <sz val="18"/>
      <color rgb="FF000000"/>
      <name val="Arial"/>
      <family val="2"/>
    </font>
    <font>
      <b/>
      <sz val="18"/>
      <color rgb="FF000000"/>
      <name val="Times New Roman"/>
      <family val="1"/>
    </font>
    <font>
      <b/>
      <sz val="18"/>
      <color rgb="FFFF0000"/>
      <name val="Arial"/>
      <family val="2"/>
    </font>
    <font>
      <sz val="22"/>
      <color rgb="FF000000"/>
      <name val="Times New Roman"/>
      <family val="1"/>
    </font>
    <font>
      <b/>
      <sz val="22"/>
      <color rgb="FFFF0000"/>
      <name val="Times New Roman"/>
      <family val="1"/>
    </font>
    <font>
      <b/>
      <sz val="22"/>
      <color rgb="FF000000"/>
      <name val="Times New Roman"/>
      <family val="1"/>
    </font>
    <font>
      <b/>
      <sz val="26"/>
      <color rgb="FF000000"/>
      <name val="Arial"/>
      <family val="2"/>
    </font>
    <font>
      <b/>
      <sz val="11"/>
      <color rgb="FFFF0000"/>
      <name val="宋体"/>
      <family val="3"/>
      <charset val="134"/>
      <scheme val="minor"/>
    </font>
    <font>
      <sz val="18"/>
      <name val="宋体"/>
      <family val="3"/>
      <charset val="134"/>
    </font>
    <font>
      <sz val="9"/>
      <name val="宋体"/>
      <family val="3"/>
      <charset val="134"/>
    </font>
    <font>
      <sz val="18"/>
      <name val="微软雅黑"/>
      <family val="2"/>
      <charset val="134"/>
    </font>
    <font>
      <sz val="11"/>
      <color theme="1"/>
      <name val="微软雅黑"/>
      <family val="2"/>
      <charset val="134"/>
    </font>
    <font>
      <sz val="18"/>
      <color theme="1"/>
      <name val="微软雅黑"/>
      <family val="2"/>
      <charset val="134"/>
    </font>
    <font>
      <sz val="12"/>
      <color theme="1"/>
      <name val="微软雅黑"/>
      <family val="2"/>
      <charset val="134"/>
    </font>
    <font>
      <b/>
      <sz val="16"/>
      <color theme="1"/>
      <name val="微软雅黑"/>
      <family val="2"/>
      <charset val="134"/>
    </font>
    <font>
      <b/>
      <sz val="12"/>
      <color theme="1"/>
      <name val="微软雅黑"/>
      <family val="2"/>
      <charset val="134"/>
    </font>
    <font>
      <b/>
      <sz val="9"/>
      <color rgb="FF000000"/>
      <name val="宋体"/>
      <family val="3"/>
      <charset val="134"/>
    </font>
    <font>
      <b/>
      <sz val="26"/>
      <color rgb="FF000000"/>
      <name val="宋体"/>
      <family val="3"/>
      <charset val="134"/>
    </font>
    <font>
      <sz val="16"/>
      <color theme="1"/>
      <name val="宋体"/>
      <family val="2"/>
      <charset val="134"/>
      <scheme val="minor"/>
    </font>
    <font>
      <sz val="16"/>
      <color rgb="FFFF0000"/>
      <name val="微软雅黑"/>
      <family val="2"/>
      <charset val="134"/>
    </font>
    <font>
      <b/>
      <sz val="18"/>
      <name val="微软雅黑"/>
      <family val="2"/>
      <charset val="134"/>
    </font>
    <font>
      <b/>
      <sz val="16"/>
      <color rgb="FFFF0000"/>
      <name val="微软雅黑"/>
      <family val="2"/>
      <charset val="134"/>
    </font>
    <font>
      <b/>
      <sz val="18"/>
      <color rgb="FFFF0000"/>
      <name val="微软雅黑"/>
      <family val="2"/>
      <charset val="134"/>
    </font>
    <font>
      <b/>
      <sz val="18"/>
      <color rgb="FFFF0000"/>
      <name val="宋体"/>
      <family val="3"/>
      <charset val="134"/>
    </font>
    <font>
      <u/>
      <sz val="11"/>
      <color theme="10"/>
      <name val="宋体"/>
      <family val="2"/>
      <charset val="134"/>
      <scheme val="minor"/>
    </font>
    <font>
      <u/>
      <sz val="16"/>
      <color theme="10"/>
      <name val="宋体"/>
      <family val="2"/>
      <charset val="134"/>
      <scheme val="minor"/>
    </font>
    <font>
      <u/>
      <sz val="16"/>
      <color theme="10"/>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E7E6E6"/>
        <bgColor indexed="64"/>
      </patternFill>
    </fill>
  </fills>
  <borders count="1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s>
  <cellStyleXfs count="3">
    <xf numFmtId="0" fontId="0" fillId="0" borderId="0">
      <alignment vertical="center"/>
    </xf>
    <xf numFmtId="43" fontId="6"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91">
    <xf numFmtId="0" fontId="0" fillId="0" borderId="0" xfId="0">
      <alignment vertical="center"/>
    </xf>
    <xf numFmtId="0" fontId="2" fillId="2" borderId="2" xfId="0" applyFont="1" applyFill="1" applyBorder="1" applyAlignment="1">
      <alignment vertical="center" wrapText="1"/>
    </xf>
    <xf numFmtId="0" fontId="0" fillId="0" borderId="0" xfId="0" applyAlignment="1">
      <alignment vertical="center"/>
    </xf>
    <xf numFmtId="0" fontId="4" fillId="2" borderId="0" xfId="0" applyFont="1" applyFill="1" applyBorder="1" applyAlignment="1">
      <alignment horizontal="right" vertical="center" wrapText="1"/>
    </xf>
    <xf numFmtId="0" fontId="5" fillId="0" borderId="0" xfId="0" applyFont="1" applyAlignment="1">
      <alignment vertical="center"/>
    </xf>
    <xf numFmtId="0" fontId="9" fillId="0" borderId="0" xfId="0" applyFont="1" applyAlignment="1">
      <alignment vertical="center"/>
    </xf>
    <xf numFmtId="0" fontId="9" fillId="0" borderId="0" xfId="0" applyFont="1">
      <alignment vertical="center"/>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9" fontId="8" fillId="2" borderId="3" xfId="0" applyNumberFormat="1" applyFont="1" applyFill="1" applyBorder="1" applyAlignment="1">
      <alignment horizontal="right" vertical="center" wrapText="1"/>
    </xf>
    <xf numFmtId="0" fontId="8" fillId="2" borderId="3" xfId="0" applyFont="1" applyFill="1" applyBorder="1" applyAlignment="1">
      <alignment horizontal="right" vertical="center" wrapText="1"/>
    </xf>
    <xf numFmtId="0" fontId="10" fillId="2" borderId="3" xfId="0" applyFont="1" applyFill="1" applyBorder="1" applyAlignment="1">
      <alignment vertical="center" wrapText="1"/>
    </xf>
    <xf numFmtId="43" fontId="0" fillId="0" borderId="0" xfId="0" applyNumberFormat="1">
      <alignment vertical="center"/>
    </xf>
    <xf numFmtId="0" fontId="11" fillId="3" borderId="10" xfId="0" applyFont="1" applyFill="1" applyBorder="1" applyAlignment="1">
      <alignment horizontal="center" vertical="center" wrapText="1" readingOrder="1"/>
    </xf>
    <xf numFmtId="0" fontId="13" fillId="3" borderId="10" xfId="0" applyFont="1" applyFill="1" applyBorder="1" applyAlignment="1">
      <alignment horizontal="center" vertical="center" wrapText="1" readingOrder="1"/>
    </xf>
    <xf numFmtId="4" fontId="14" fillId="3" borderId="10" xfId="0" applyNumberFormat="1" applyFont="1" applyFill="1" applyBorder="1" applyAlignment="1">
      <alignment horizontal="right" vertical="center" wrapText="1" readingOrder="1"/>
    </xf>
    <xf numFmtId="9" fontId="14" fillId="3" borderId="10" xfId="0" applyNumberFormat="1" applyFont="1" applyFill="1" applyBorder="1" applyAlignment="1">
      <alignment horizontal="right" vertical="center" wrapText="1" readingOrder="1"/>
    </xf>
    <xf numFmtId="0" fontId="14" fillId="3" borderId="10" xfId="0" applyFont="1" applyFill="1" applyBorder="1" applyAlignment="1">
      <alignment horizontal="right" vertical="center" wrapText="1" readingOrder="1"/>
    </xf>
    <xf numFmtId="0" fontId="15" fillId="3" borderId="10" xfId="0" applyFont="1" applyFill="1" applyBorder="1" applyAlignment="1">
      <alignment horizontal="right" vertical="center" wrapText="1" readingOrder="1"/>
    </xf>
    <xf numFmtId="4" fontId="16" fillId="3" borderId="10" xfId="0" applyNumberFormat="1" applyFont="1" applyFill="1" applyBorder="1" applyAlignment="1">
      <alignment horizontal="right" vertical="center" wrapText="1" readingOrder="1"/>
    </xf>
    <xf numFmtId="4" fontId="15" fillId="3" borderId="10" xfId="0" applyNumberFormat="1" applyFont="1" applyFill="1" applyBorder="1" applyAlignment="1">
      <alignment horizontal="right" vertical="center" wrapText="1" readingOrder="1"/>
    </xf>
    <xf numFmtId="9" fontId="16" fillId="3" borderId="10" xfId="0" applyNumberFormat="1" applyFont="1" applyFill="1" applyBorder="1" applyAlignment="1">
      <alignment horizontal="right" vertical="center" wrapText="1" readingOrder="1"/>
    </xf>
    <xf numFmtId="0" fontId="16" fillId="3" borderId="10" xfId="0" applyFont="1" applyFill="1" applyBorder="1" applyAlignment="1">
      <alignment horizontal="right" vertical="center" wrapText="1" readingOrder="1"/>
    </xf>
    <xf numFmtId="3" fontId="14" fillId="3" borderId="10" xfId="0" applyNumberFormat="1" applyFont="1" applyFill="1" applyBorder="1" applyAlignment="1">
      <alignment horizontal="right" vertical="center" wrapText="1" readingOrder="1"/>
    </xf>
    <xf numFmtId="3" fontId="16" fillId="3" borderId="10" xfId="0" applyNumberFormat="1" applyFont="1" applyFill="1" applyBorder="1" applyAlignment="1">
      <alignment horizontal="right" vertical="center" wrapText="1" readingOrder="1"/>
    </xf>
    <xf numFmtId="0" fontId="18" fillId="0" borderId="0" xfId="0" applyFont="1">
      <alignment vertical="center"/>
    </xf>
    <xf numFmtId="0" fontId="0" fillId="0" borderId="0" xfId="0">
      <alignment vertical="center"/>
    </xf>
    <xf numFmtId="0" fontId="19" fillId="0" borderId="0" xfId="0" applyFont="1">
      <alignment vertical="center"/>
    </xf>
    <xf numFmtId="176" fontId="19" fillId="0" borderId="0" xfId="0" applyNumberFormat="1" applyFont="1">
      <alignment vertical="center"/>
    </xf>
    <xf numFmtId="0" fontId="19" fillId="0" borderId="3" xfId="0" applyFont="1" applyBorder="1" applyAlignment="1">
      <alignment horizontal="center" vertical="center"/>
    </xf>
    <xf numFmtId="10" fontId="19" fillId="0" borderId="3" xfId="0" applyNumberFormat="1" applyFont="1" applyBorder="1">
      <alignment vertical="center"/>
    </xf>
    <xf numFmtId="43" fontId="19" fillId="0" borderId="3" xfId="1" applyFont="1" applyBorder="1">
      <alignment vertical="center"/>
    </xf>
    <xf numFmtId="43" fontId="19" fillId="0" borderId="3" xfId="1" applyFont="1" applyBorder="1" applyAlignment="1">
      <alignment horizontal="right" vertical="center"/>
    </xf>
    <xf numFmtId="0" fontId="22" fillId="0" borderId="0" xfId="0" applyFont="1">
      <alignment vertical="center"/>
    </xf>
    <xf numFmtId="176" fontId="21" fillId="0" borderId="3" xfId="0" applyNumberFormat="1" applyFont="1" applyBorder="1" applyAlignment="1">
      <alignment horizontal="center" vertical="center" wrapText="1"/>
    </xf>
    <xf numFmtId="176" fontId="21" fillId="0" borderId="3"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4" fillId="0" borderId="6" xfId="0" applyFont="1" applyBorder="1" applyAlignment="1">
      <alignment horizontal="right" vertical="center"/>
    </xf>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wrapText="1"/>
    </xf>
    <xf numFmtId="0" fontId="27"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3" xfId="0" applyFont="1" applyBorder="1">
      <alignment vertical="center"/>
    </xf>
    <xf numFmtId="0" fontId="29" fillId="0" borderId="0" xfId="0" applyFont="1">
      <alignment vertical="center"/>
    </xf>
    <xf numFmtId="43" fontId="19" fillId="0" borderId="3" xfId="1" applyFont="1" applyBorder="1" applyAlignment="1">
      <alignment horizontal="center" vertical="center"/>
    </xf>
    <xf numFmtId="0" fontId="25" fillId="0" borderId="3" xfId="0" applyFont="1" applyBorder="1">
      <alignment vertical="center"/>
    </xf>
    <xf numFmtId="0" fontId="25" fillId="0" borderId="3" xfId="0" applyFont="1" applyFill="1" applyBorder="1">
      <alignment vertical="center"/>
    </xf>
    <xf numFmtId="0" fontId="25" fillId="0" borderId="3" xfId="0" applyFont="1" applyBorder="1" applyAlignment="1">
      <alignment vertical="center"/>
    </xf>
    <xf numFmtId="0" fontId="33" fillId="0" borderId="3" xfId="0" applyFont="1" applyBorder="1" applyAlignment="1">
      <alignment horizontal="center" vertical="center"/>
    </xf>
    <xf numFmtId="0" fontId="34" fillId="0" borderId="3" xfId="0" applyFont="1" applyBorder="1" applyAlignment="1">
      <alignment horizontal="center" vertical="center"/>
    </xf>
    <xf numFmtId="176" fontId="33" fillId="0" borderId="3" xfId="0" applyNumberFormat="1" applyFont="1" applyBorder="1" applyAlignment="1">
      <alignment horizontal="center" vertical="center"/>
    </xf>
    <xf numFmtId="43" fontId="34" fillId="0" borderId="3" xfId="1" applyFont="1" applyBorder="1" applyAlignment="1">
      <alignment horizontal="right" vertical="center"/>
    </xf>
    <xf numFmtId="43" fontId="34" fillId="0" borderId="3" xfId="1" applyFont="1" applyBorder="1">
      <alignment vertical="center"/>
    </xf>
    <xf numFmtId="176" fontId="34" fillId="0" borderId="3" xfId="0" applyNumberFormat="1" applyFont="1" applyBorder="1" applyAlignment="1">
      <alignment horizontal="center" vertical="center"/>
    </xf>
    <xf numFmtId="0" fontId="9" fillId="0" borderId="3" xfId="0" applyFont="1" applyBorder="1" applyAlignment="1">
      <alignment horizontal="center" vertical="center"/>
    </xf>
    <xf numFmtId="0" fontId="36" fillId="0" borderId="3" xfId="2" applyFont="1" applyBorder="1" applyAlignment="1">
      <alignment horizontal="center" vertical="center" wrapText="1"/>
    </xf>
    <xf numFmtId="31" fontId="9" fillId="0" borderId="3" xfId="0" applyNumberFormat="1" applyFont="1" applyBorder="1" applyAlignment="1">
      <alignment horizontal="center" vertical="center"/>
    </xf>
    <xf numFmtId="0" fontId="36" fillId="0" borderId="3" xfId="2" applyFont="1" applyBorder="1" applyAlignment="1">
      <alignment horizontal="center" vertical="center"/>
    </xf>
    <xf numFmtId="0" fontId="37" fillId="0" borderId="3" xfId="2"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9" fillId="0" borderId="0" xfId="0" applyFont="1" applyAlignment="1">
      <alignment horizontal="left" vertical="center" wrapText="1"/>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3" xfId="0" applyFont="1" applyBorder="1" applyAlignment="1">
      <alignment horizontal="center" vertical="center"/>
    </xf>
    <xf numFmtId="0" fontId="32" fillId="0" borderId="4" xfId="0" applyFont="1" applyBorder="1" applyAlignment="1">
      <alignment horizontal="right" vertical="center"/>
    </xf>
    <xf numFmtId="0" fontId="32" fillId="0" borderId="5" xfId="0" applyFont="1" applyBorder="1" applyAlignment="1">
      <alignment horizontal="right" vertical="center"/>
    </xf>
    <xf numFmtId="0" fontId="32" fillId="0" borderId="6" xfId="0" applyFont="1" applyBorder="1" applyAlignment="1">
      <alignment horizontal="right" vertical="center"/>
    </xf>
    <xf numFmtId="176" fontId="21" fillId="0" borderId="3" xfId="0" applyNumberFormat="1" applyFont="1" applyBorder="1" applyAlignment="1">
      <alignment horizontal="center" vertical="center"/>
    </xf>
    <xf numFmtId="176" fontId="21" fillId="0" borderId="3" xfId="0" applyNumberFormat="1" applyFont="1" applyBorder="1" applyAlignment="1">
      <alignment horizontal="center" vertical="center" wrapText="1"/>
    </xf>
    <xf numFmtId="0" fontId="33" fillId="0" borderId="3" xfId="0" applyFont="1" applyBorder="1" applyAlignment="1">
      <alignment horizontal="center" vertical="center"/>
    </xf>
    <xf numFmtId="176" fontId="31" fillId="0" borderId="14" xfId="0" applyNumberFormat="1" applyFont="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3" borderId="11" xfId="0" applyFont="1" applyFill="1" applyBorder="1" applyAlignment="1">
      <alignment horizontal="center" vertical="center" wrapText="1" readingOrder="1"/>
    </xf>
    <xf numFmtId="0" fontId="17" fillId="3" borderId="12" xfId="0" applyFont="1" applyFill="1" applyBorder="1" applyAlignment="1">
      <alignment horizontal="center" vertical="center" wrapText="1" readingOrder="1"/>
    </xf>
    <xf numFmtId="0" fontId="17" fillId="3" borderId="13" xfId="0" applyFont="1" applyFill="1" applyBorder="1" applyAlignment="1">
      <alignment horizontal="center" vertical="center" wrapText="1" readingOrder="1"/>
    </xf>
    <xf numFmtId="0" fontId="24" fillId="0" borderId="3" xfId="0" applyFont="1" applyBorder="1" applyAlignment="1">
      <alignment horizontal="left" vertical="center" wrapText="1"/>
    </xf>
    <xf numFmtId="0" fontId="24" fillId="0" borderId="3" xfId="0" applyFont="1" applyBorder="1" applyAlignment="1">
      <alignment horizontal="left" vertical="center"/>
    </xf>
  </cellXfs>
  <cellStyles count="3">
    <cellStyle name="常规" xfId="0" builtinId="0"/>
    <cellStyle name="超链接" xfId="2" builtinId="8"/>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m.xinhuanet.com/2018-09/01/c_1123362911.htm" TargetMode="External"/><Relationship Id="rId1" Type="http://schemas.openxmlformats.org/officeDocument/2006/relationships/hyperlink" Target="http://www.npc.gov.cn/npc/xinwen/2018-08/31/content_2060151.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7"/>
  <sheetViews>
    <sheetView tabSelected="1" zoomScale="140" zoomScaleNormal="140" workbookViewId="0">
      <selection activeCell="I20" sqref="I20"/>
    </sheetView>
  </sheetViews>
  <sheetFormatPr defaultRowHeight="13.5" x14ac:dyDescent="0.15"/>
  <sheetData>
    <row r="4" spans="2:7" ht="22.5" x14ac:dyDescent="0.15">
      <c r="B4" s="60" t="s">
        <v>102</v>
      </c>
      <c r="C4" s="60"/>
      <c r="D4" s="60"/>
      <c r="E4" s="60"/>
      <c r="F4" s="60"/>
      <c r="G4" s="60"/>
    </row>
    <row r="5" spans="2:7" x14ac:dyDescent="0.15">
      <c r="B5" s="27"/>
      <c r="C5" s="27"/>
      <c r="D5" s="27"/>
      <c r="E5" s="27"/>
      <c r="F5" s="27"/>
      <c r="G5" s="27"/>
    </row>
    <row r="6" spans="2:7" x14ac:dyDescent="0.15">
      <c r="B6" s="27"/>
      <c r="C6" s="27"/>
      <c r="D6" s="27"/>
      <c r="E6" s="27"/>
      <c r="F6" s="27"/>
      <c r="G6" s="27"/>
    </row>
    <row r="7" spans="2:7" x14ac:dyDescent="0.15">
      <c r="B7" s="27"/>
      <c r="C7" s="27"/>
      <c r="D7" s="27"/>
      <c r="E7" s="27"/>
      <c r="F7" s="27"/>
      <c r="G7" s="27"/>
    </row>
    <row r="8" spans="2:7" ht="22.5" customHeight="1" x14ac:dyDescent="0.15">
      <c r="B8" s="61" t="s">
        <v>101</v>
      </c>
      <c r="C8" s="61"/>
      <c r="D8" s="61"/>
      <c r="E8" s="61"/>
      <c r="F8" s="61"/>
      <c r="G8" s="61"/>
    </row>
    <row r="9" spans="2:7" ht="22.5" customHeight="1" x14ac:dyDescent="0.15">
      <c r="B9" s="61"/>
      <c r="C9" s="61"/>
      <c r="D9" s="61"/>
      <c r="E9" s="61"/>
      <c r="F9" s="61"/>
      <c r="G9" s="61"/>
    </row>
    <row r="10" spans="2:7" x14ac:dyDescent="0.15">
      <c r="B10" s="61"/>
      <c r="C10" s="61"/>
      <c r="D10" s="61"/>
      <c r="E10" s="61"/>
      <c r="F10" s="61"/>
      <c r="G10" s="61"/>
    </row>
    <row r="11" spans="2:7" x14ac:dyDescent="0.15">
      <c r="B11" s="61"/>
      <c r="C11" s="61"/>
      <c r="D11" s="61"/>
      <c r="E11" s="61"/>
      <c r="F11" s="61"/>
      <c r="G11" s="61"/>
    </row>
    <row r="12" spans="2:7" x14ac:dyDescent="0.15">
      <c r="B12" s="61"/>
      <c r="C12" s="61"/>
      <c r="D12" s="61"/>
      <c r="E12" s="61"/>
      <c r="F12" s="61"/>
      <c r="G12" s="61"/>
    </row>
    <row r="13" spans="2:7" x14ac:dyDescent="0.15">
      <c r="B13" s="61"/>
      <c r="C13" s="61"/>
      <c r="D13" s="61"/>
      <c r="E13" s="61"/>
      <c r="F13" s="61"/>
      <c r="G13" s="61"/>
    </row>
    <row r="14" spans="2:7" s="27" customFormat="1" ht="22.5" customHeight="1" x14ac:dyDescent="0.15">
      <c r="B14" s="63" t="s">
        <v>103</v>
      </c>
      <c r="C14" s="64"/>
      <c r="D14" s="64"/>
      <c r="E14" s="64"/>
      <c r="F14" s="64"/>
      <c r="G14" s="64"/>
    </row>
    <row r="15" spans="2:7" s="27" customFormat="1" ht="22.5" customHeight="1" x14ac:dyDescent="0.15">
      <c r="B15" s="64"/>
      <c r="C15" s="64"/>
      <c r="D15" s="64"/>
      <c r="E15" s="64"/>
      <c r="F15" s="64"/>
      <c r="G15" s="64"/>
    </row>
    <row r="16" spans="2:7" x14ac:dyDescent="0.15">
      <c r="B16" s="27"/>
      <c r="C16" s="27"/>
      <c r="D16" s="27"/>
      <c r="E16" s="27"/>
      <c r="F16" s="27"/>
      <c r="G16" s="27"/>
    </row>
    <row r="17" spans="2:7" ht="22.5" x14ac:dyDescent="0.15">
      <c r="B17" s="62">
        <v>43346</v>
      </c>
      <c r="C17" s="60"/>
      <c r="D17" s="60"/>
      <c r="E17" s="60"/>
      <c r="F17" s="60"/>
      <c r="G17" s="60"/>
    </row>
  </sheetData>
  <sheetProtection password="E1F0" sheet="1" objects="1" scenarios="1" selectLockedCells="1" selectUnlockedCells="1"/>
  <protectedRanges>
    <protectedRange password="E1F0" sqref="B16:G17 B4:G13 B14:G15" name="区域1"/>
  </protectedRanges>
  <mergeCells count="4">
    <mergeCell ref="B4:G4"/>
    <mergeCell ref="B8:G13"/>
    <mergeCell ref="B17:G17"/>
    <mergeCell ref="B14:G15"/>
  </mergeCells>
  <phoneticPr fontId="3" type="noConversion"/>
  <hyperlinks>
    <hyperlink ref="B8:G13" r:id="rId1" display="http://www.npc.gov.cn/npc/xinwen/2018-08/31/content_2060151.htm"/>
    <hyperlink ref="B14:G15" r:id="rId2" display="最新版本《中华人民共和国个人所得税法》"/>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9" sqref="A9:F12"/>
    </sheetView>
  </sheetViews>
  <sheetFormatPr defaultRowHeight="13.5" x14ac:dyDescent="0.15"/>
  <cols>
    <col min="1" max="1" width="42.875" bestFit="1" customWidth="1"/>
    <col min="2" max="2" width="12.125" bestFit="1" customWidth="1"/>
    <col min="3" max="3" width="24.125" bestFit="1" customWidth="1"/>
    <col min="4" max="4" width="7.75" bestFit="1" customWidth="1"/>
    <col min="5" max="5" width="23.5" bestFit="1" customWidth="1"/>
  </cols>
  <sheetData>
    <row r="1" spans="1:6" ht="24" customHeight="1" x14ac:dyDescent="0.15">
      <c r="A1" s="65" t="s">
        <v>29</v>
      </c>
      <c r="B1" s="66"/>
      <c r="C1" s="66"/>
      <c r="D1" s="66"/>
      <c r="E1" s="66"/>
      <c r="F1" s="39" t="s">
        <v>31</v>
      </c>
    </row>
    <row r="2" spans="1:6" s="49" customFormat="1" ht="24" customHeight="1" x14ac:dyDescent="0.15">
      <c r="A2" s="53" t="s">
        <v>28</v>
      </c>
      <c r="B2" s="53">
        <v>12000</v>
      </c>
      <c r="C2" s="53" t="s">
        <v>95</v>
      </c>
      <c r="D2" s="53">
        <v>1100</v>
      </c>
      <c r="E2" s="53" t="s">
        <v>26</v>
      </c>
      <c r="F2" s="51"/>
    </row>
    <row r="3" spans="1:6" s="49" customFormat="1" ht="24" customHeight="1" x14ac:dyDescent="0.15">
      <c r="A3" s="53" t="s">
        <v>73</v>
      </c>
      <c r="B3" s="68">
        <f>ROUND(MAX((B2-D2-F2-3500)*{0.03,0.1,0.2,0.25,0.3,0.35,0.45}-{0,105,555,1005,2755,5505,13505},0),2)</f>
        <v>925</v>
      </c>
      <c r="C3" s="69"/>
      <c r="D3" s="69"/>
      <c r="E3" s="70"/>
      <c r="F3" s="71" t="s">
        <v>30</v>
      </c>
    </row>
    <row r="4" spans="1:6" s="49" customFormat="1" ht="24" customHeight="1" x14ac:dyDescent="0.15">
      <c r="A4" s="53" t="s">
        <v>72</v>
      </c>
      <c r="B4" s="68">
        <f>ROUND(MAX((B2-D2-F2-5000)*{0.03,0.1,0.2,0.25,0.3,0.35,0.45}-{0,210,1410,2660,4410,7160,15160},0),2)</f>
        <v>380</v>
      </c>
      <c r="C4" s="69"/>
      <c r="D4" s="69"/>
      <c r="E4" s="70"/>
      <c r="F4" s="72"/>
    </row>
    <row r="5" spans="1:6" s="49" customFormat="1" ht="24" customHeight="1" x14ac:dyDescent="0.15">
      <c r="A5" s="53" t="s">
        <v>27</v>
      </c>
      <c r="B5" s="68">
        <f>B3-B4</f>
        <v>545</v>
      </c>
      <c r="C5" s="69"/>
      <c r="D5" s="69"/>
      <c r="E5" s="70"/>
      <c r="F5" s="73"/>
    </row>
    <row r="8" spans="1:6" ht="25.5" x14ac:dyDescent="0.15">
      <c r="A8" s="4"/>
      <c r="B8" s="4"/>
      <c r="C8" s="4"/>
      <c r="D8" s="4"/>
      <c r="E8" s="4"/>
    </row>
    <row r="9" spans="1:6" ht="409.5" customHeight="1" x14ac:dyDescent="0.15">
      <c r="A9" s="67" t="s">
        <v>75</v>
      </c>
      <c r="B9" s="67"/>
      <c r="C9" s="67"/>
      <c r="D9" s="67"/>
      <c r="E9" s="67"/>
      <c r="F9" s="67"/>
    </row>
    <row r="10" spans="1:6" ht="25.5" customHeight="1" x14ac:dyDescent="0.15">
      <c r="A10" s="67"/>
      <c r="B10" s="67"/>
      <c r="C10" s="67"/>
      <c r="D10" s="67"/>
      <c r="E10" s="67"/>
      <c r="F10" s="67"/>
    </row>
    <row r="11" spans="1:6" ht="25.5" customHeight="1" x14ac:dyDescent="0.15">
      <c r="A11" s="67"/>
      <c r="B11" s="67"/>
      <c r="C11" s="67"/>
      <c r="D11" s="67"/>
      <c r="E11" s="67"/>
      <c r="F11" s="67"/>
    </row>
    <row r="12" spans="1:6" ht="87" customHeight="1" x14ac:dyDescent="0.15">
      <c r="A12" s="67"/>
      <c r="B12" s="67"/>
      <c r="C12" s="67"/>
      <c r="D12" s="67"/>
      <c r="E12" s="67"/>
      <c r="F12" s="67"/>
    </row>
    <row r="13" spans="1:6" ht="25.5" x14ac:dyDescent="0.15">
      <c r="A13" s="4"/>
      <c r="B13" s="4"/>
      <c r="C13" s="4"/>
      <c r="D13" s="4"/>
      <c r="E13" s="4"/>
    </row>
    <row r="14" spans="1:6" ht="25.5" x14ac:dyDescent="0.15">
      <c r="A14" s="4"/>
      <c r="B14" s="4"/>
      <c r="C14" s="4"/>
      <c r="D14" s="4"/>
      <c r="E14" s="4"/>
    </row>
    <row r="15" spans="1:6" ht="25.5" x14ac:dyDescent="0.15">
      <c r="A15" s="4"/>
      <c r="B15" s="4"/>
      <c r="C15" s="4"/>
      <c r="D15" s="4"/>
      <c r="E15" s="4"/>
    </row>
    <row r="16" spans="1:6" ht="25.5" x14ac:dyDescent="0.15">
      <c r="A16" s="4"/>
      <c r="B16" s="4"/>
      <c r="C16" s="4"/>
      <c r="D16" s="4"/>
      <c r="E16" s="4"/>
    </row>
    <row r="17" spans="1:5" ht="25.5" x14ac:dyDescent="0.15">
      <c r="A17" s="4"/>
      <c r="B17" s="4"/>
      <c r="C17" s="4"/>
      <c r="D17" s="4"/>
      <c r="E17" s="4"/>
    </row>
    <row r="18" spans="1:5" ht="25.5" x14ac:dyDescent="0.15">
      <c r="A18" s="4"/>
      <c r="B18" s="4"/>
      <c r="C18" s="4"/>
      <c r="D18" s="4"/>
      <c r="E18" s="4"/>
    </row>
    <row r="19" spans="1:5" ht="25.5" x14ac:dyDescent="0.15">
      <c r="A19" s="4"/>
      <c r="B19" s="4"/>
      <c r="C19" s="4"/>
      <c r="D19" s="4"/>
      <c r="E19" s="4"/>
    </row>
    <row r="20" spans="1:5" ht="25.5" x14ac:dyDescent="0.15">
      <c r="A20" s="4"/>
      <c r="B20" s="4"/>
      <c r="C20" s="4"/>
      <c r="D20" s="4"/>
      <c r="E20" s="4"/>
    </row>
    <row r="21" spans="1:5" ht="25.5" x14ac:dyDescent="0.15">
      <c r="A21" s="4"/>
      <c r="B21" s="4"/>
      <c r="C21" s="4"/>
      <c r="D21" s="4"/>
      <c r="E21" s="4"/>
    </row>
    <row r="22" spans="1:5" ht="25.5" x14ac:dyDescent="0.15">
      <c r="A22" s="4"/>
      <c r="B22" s="4"/>
      <c r="C22" s="4"/>
      <c r="D22" s="4"/>
      <c r="E22" s="4"/>
    </row>
  </sheetData>
  <mergeCells count="6">
    <mergeCell ref="A1:E1"/>
    <mergeCell ref="A9:F12"/>
    <mergeCell ref="B3:E3"/>
    <mergeCell ref="B4:E4"/>
    <mergeCell ref="B5:E5"/>
    <mergeCell ref="F3:F5"/>
  </mergeCells>
  <phoneticPr fontId="3"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5" sqref="B5"/>
    </sheetView>
  </sheetViews>
  <sheetFormatPr defaultRowHeight="13.5" x14ac:dyDescent="0.15"/>
  <cols>
    <col min="1" max="1" width="23.5" bestFit="1" customWidth="1"/>
    <col min="2" max="2" width="30.125" bestFit="1" customWidth="1"/>
    <col min="3" max="3" width="18.5" bestFit="1" customWidth="1"/>
    <col min="4" max="4" width="30.125" bestFit="1" customWidth="1"/>
    <col min="5" max="5" width="18.5" bestFit="1" customWidth="1"/>
  </cols>
  <sheetData>
    <row r="1" spans="1:5" ht="24" customHeight="1" x14ac:dyDescent="0.15">
      <c r="A1" s="74" t="s">
        <v>39</v>
      </c>
      <c r="B1" s="74" t="s">
        <v>32</v>
      </c>
      <c r="C1" s="74"/>
      <c r="D1" s="74" t="s">
        <v>38</v>
      </c>
      <c r="E1" s="74"/>
    </row>
    <row r="2" spans="1:5" ht="24" customHeight="1" x14ac:dyDescent="0.15">
      <c r="A2" s="74"/>
      <c r="B2" s="51" t="s">
        <v>36</v>
      </c>
      <c r="C2" s="51" t="s">
        <v>33</v>
      </c>
      <c r="D2" s="51" t="s">
        <v>36</v>
      </c>
      <c r="E2" s="51" t="s">
        <v>33</v>
      </c>
    </row>
    <row r="3" spans="1:5" ht="24" customHeight="1" x14ac:dyDescent="0.15">
      <c r="A3" s="51" t="s">
        <v>34</v>
      </c>
      <c r="B3" s="48">
        <v>20000</v>
      </c>
      <c r="C3" s="48">
        <f>ROUND(MAX((B3-3500)*{0.03,0.1,0.2,0.25,0.3,0.35,0.45}-{0,105,555,1005,2755,5505,13505},0),2)</f>
        <v>3120</v>
      </c>
      <c r="D3" s="48">
        <v>8000</v>
      </c>
      <c r="E3" s="48">
        <f>ROUND(MAX((D3-3500)*{0.03,0.1,0.2,0.25,0.3,0.35,0.45}-{0,105,555,1005,2755,5505,13505},0),2)</f>
        <v>345</v>
      </c>
    </row>
    <row r="4" spans="1:5" ht="24" customHeight="1" x14ac:dyDescent="0.15">
      <c r="A4" s="51" t="s">
        <v>35</v>
      </c>
      <c r="B4" s="48">
        <v>10000</v>
      </c>
      <c r="C4" s="48">
        <f>ROUND(MAX((B4-5000)*{0.03,0.1,0.2,0.25,0.3,0.35,0.45}-{0,210,1410,2660,4410,7160,15160},0),2)</f>
        <v>290</v>
      </c>
      <c r="D4" s="48">
        <f>B3+B4-D3</f>
        <v>22000</v>
      </c>
      <c r="E4" s="48">
        <f>ROUND(MAX((D4-5000)*{0.03,0.1,0.2,0.25,0.3,0.35,0.45}-{0,210,1410,2660,4410,7160,15160},0),2)</f>
        <v>1990</v>
      </c>
    </row>
    <row r="5" spans="1:5" ht="24" customHeight="1" x14ac:dyDescent="0.15">
      <c r="A5" s="51" t="s">
        <v>37</v>
      </c>
      <c r="B5" s="48"/>
      <c r="C5" s="48">
        <f>C3+C4</f>
        <v>3410</v>
      </c>
      <c r="D5" s="48"/>
      <c r="E5" s="48">
        <f>E3+E4</f>
        <v>2335</v>
      </c>
    </row>
    <row r="6" spans="1:5" ht="24" customHeight="1" x14ac:dyDescent="0.15">
      <c r="A6" s="52" t="s">
        <v>40</v>
      </c>
      <c r="B6" s="75">
        <f>C5-E5</f>
        <v>1075</v>
      </c>
      <c r="C6" s="76"/>
      <c r="D6" s="76"/>
      <c r="E6" s="77"/>
    </row>
  </sheetData>
  <mergeCells count="4">
    <mergeCell ref="B1:C1"/>
    <mergeCell ref="D1:E1"/>
    <mergeCell ref="A1:A2"/>
    <mergeCell ref="B6:E6"/>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80" zoomScaleNormal="80" workbookViewId="0">
      <selection activeCell="K18" sqref="K18"/>
    </sheetView>
  </sheetViews>
  <sheetFormatPr defaultColWidth="9" defaultRowHeight="40.15" customHeight="1" x14ac:dyDescent="0.15"/>
  <cols>
    <col min="1" max="1" width="12.125" style="27" customWidth="1"/>
    <col min="2" max="2" width="19.125" style="27" bestFit="1" customWidth="1"/>
    <col min="3" max="3" width="14.125" style="27" bestFit="1" customWidth="1"/>
    <col min="4" max="4" width="20.75" style="27" bestFit="1" customWidth="1"/>
    <col min="5" max="5" width="22.5" style="27" bestFit="1" customWidth="1"/>
    <col min="6" max="6" width="14.375" style="27" bestFit="1" customWidth="1"/>
    <col min="7" max="7" width="17.75" style="27" customWidth="1"/>
    <col min="8" max="8" width="20.75" style="27" bestFit="1" customWidth="1"/>
    <col min="9" max="9" width="22.5" style="27" customWidth="1"/>
    <col min="10" max="11" width="14.375" style="27" customWidth="1"/>
    <col min="12" max="12" width="10.75" style="27" bestFit="1" customWidth="1"/>
    <col min="13" max="13" width="17.625" style="27" bestFit="1" customWidth="1"/>
    <col min="14" max="15" width="20.75" style="27" bestFit="1" customWidth="1"/>
    <col min="16" max="16" width="14.125" style="27" bestFit="1" customWidth="1"/>
    <col min="17" max="17" width="19.125" style="27" bestFit="1" customWidth="1"/>
    <col min="18" max="18" width="20.75" style="27" bestFit="1" customWidth="1"/>
    <col min="19" max="16384" width="9" style="27"/>
  </cols>
  <sheetData>
    <row r="1" spans="1:18" ht="40.15" customHeight="1" x14ac:dyDescent="0.15">
      <c r="E1" s="29"/>
      <c r="F1" s="29"/>
      <c r="G1" s="29"/>
      <c r="H1" s="29"/>
      <c r="I1" s="28"/>
      <c r="J1" s="28"/>
      <c r="K1" s="28"/>
      <c r="L1" s="28"/>
    </row>
    <row r="2" spans="1:18" ht="40.15" customHeight="1" x14ac:dyDescent="0.15">
      <c r="A2" s="81" t="s">
        <v>74</v>
      </c>
      <c r="B2" s="81"/>
      <c r="C2" s="81"/>
      <c r="D2" s="81"/>
      <c r="E2" s="81"/>
      <c r="F2" s="81"/>
      <c r="G2" s="81"/>
      <c r="H2" s="81"/>
      <c r="I2" s="81"/>
      <c r="J2" s="81"/>
      <c r="K2" s="81"/>
      <c r="L2" s="81"/>
      <c r="M2" s="81"/>
      <c r="N2" s="81"/>
      <c r="O2" s="81"/>
      <c r="P2" s="81"/>
      <c r="Q2" s="81"/>
      <c r="R2" s="81"/>
    </row>
    <row r="3" spans="1:18" s="34" customFormat="1" ht="40.15" customHeight="1" x14ac:dyDescent="0.15">
      <c r="A3" s="79" t="s">
        <v>67</v>
      </c>
      <c r="B3" s="79" t="s">
        <v>66</v>
      </c>
      <c r="C3" s="79" t="s">
        <v>69</v>
      </c>
      <c r="D3" s="78" t="s">
        <v>63</v>
      </c>
      <c r="E3" s="78" t="s">
        <v>70</v>
      </c>
      <c r="F3" s="78"/>
      <c r="G3" s="78"/>
      <c r="H3" s="78"/>
      <c r="I3" s="78"/>
      <c r="J3" s="78"/>
      <c r="K3" s="78" t="s">
        <v>71</v>
      </c>
      <c r="L3" s="78"/>
      <c r="M3" s="78"/>
      <c r="N3" s="78"/>
      <c r="O3" s="78"/>
      <c r="P3" s="78"/>
      <c r="Q3" s="80" t="s">
        <v>68</v>
      </c>
      <c r="R3" s="80"/>
    </row>
    <row r="4" spans="1:18" s="34" customFormat="1" ht="49.5" x14ac:dyDescent="0.15">
      <c r="A4" s="79"/>
      <c r="B4" s="79"/>
      <c r="C4" s="79"/>
      <c r="D4" s="78"/>
      <c r="E4" s="35" t="s">
        <v>64</v>
      </c>
      <c r="F4" s="36" t="s">
        <v>58</v>
      </c>
      <c r="G4" s="36" t="s">
        <v>59</v>
      </c>
      <c r="H4" s="56" t="s">
        <v>100</v>
      </c>
      <c r="I4" s="37" t="s">
        <v>61</v>
      </c>
      <c r="J4" s="54" t="s">
        <v>62</v>
      </c>
      <c r="K4" s="38" t="s">
        <v>65</v>
      </c>
      <c r="L4" s="36" t="s">
        <v>58</v>
      </c>
      <c r="M4" s="36" t="s">
        <v>59</v>
      </c>
      <c r="N4" s="36" t="s">
        <v>60</v>
      </c>
      <c r="O4" s="37" t="s">
        <v>61</v>
      </c>
      <c r="P4" s="54" t="s">
        <v>62</v>
      </c>
      <c r="Q4" s="56" t="s">
        <v>60</v>
      </c>
      <c r="R4" s="54" t="s">
        <v>61</v>
      </c>
    </row>
    <row r="5" spans="1:18" ht="40.15" customHeight="1" x14ac:dyDescent="0.15">
      <c r="A5" s="50" t="s">
        <v>99</v>
      </c>
      <c r="B5" s="32">
        <v>10000</v>
      </c>
      <c r="C5" s="32">
        <v>100</v>
      </c>
      <c r="D5" s="32">
        <v>144100</v>
      </c>
      <c r="E5" s="32">
        <f>IF((B5-C5)&lt;=3500,ROUND(D5-(3500-B5+C5),2),(IF((B5-C5)&gt;3500,ROUND(D5,2))))</f>
        <v>144100</v>
      </c>
      <c r="F5" s="31">
        <f>IF(E5&lt;=18000,3%,IF(E5&lt;=54000,10%,IF(E5&lt;=108000,20%,IF(E5&lt;=420000,25%,IF(E5&lt;=660000,30%,IF(E5&lt;=960000,35%,45%))))))</f>
        <v>0.25</v>
      </c>
      <c r="G5" s="32">
        <f>IF(F5=0.03,0,IF(F5=0.1,105,IF(F5=0.2,555,IF(F5=0.25,1005,IF(F5=0.3,2755,IF(F5=0.35,5505,13505))))))</f>
        <v>1005</v>
      </c>
      <c r="H5" s="57">
        <f>IF(E5&lt;=18000,ROUND(E5*0.03,2),(IF(E5&lt;=54000,ROUND(E5*0.1-105,2),(IF(E5&lt;=108000,ROUND(E5*0.2-555,2),(IF(E5&lt;=420000,ROUND(E5*0.25-1005,2),(IF(E5&lt;=660000,ROUND(E5*0.03-2755,2),(IF(E5&lt;=960000,ROUND(E5*0.35-5505,2),ROUND(E5*0.45-13505,2))))))))))))</f>
        <v>35020</v>
      </c>
      <c r="I5" s="33">
        <f>E5-H5</f>
        <v>109080</v>
      </c>
      <c r="J5" s="55" t="str">
        <f>IF(AND(E5&gt;18000,E5&lt;=19283.33), "是",IF(AND(E5&gt;54000,E5&lt;=60187.5), "是",IF(AND(E5&gt;108000,E5&lt;=114600), "是",IF(AND(E5&gt;420000,E5&lt;=447500), "是",IF(AND(E5&gt;660000,E5&lt;=706538.46), "是",IF(AND(E5&gt;960000,E5&lt;=1120000), "是","否"))))))</f>
        <v>否</v>
      </c>
      <c r="K5" s="30">
        <f>IF((B5-C5)&lt;=5000,ROUND(D5-(5000-B5+C5),2),(IF((B5-C5)&gt;5000,ROUND(D5,2))))</f>
        <v>144100</v>
      </c>
      <c r="L5" s="31">
        <f>IF(K5&lt;=36000,3%,IF(K5&lt;=144000,10%,IF(K5&lt;=300000,20%,IF(K5&lt;=420000,25%,IF(K5&lt;=660000,30%,IF(K5&lt;=960000,35%,45%))))))</f>
        <v>0.2</v>
      </c>
      <c r="M5" s="32">
        <f>IF(L5=0.03,0,IF(L5=0.1,210,IF(L5=0.2,1410,IF(L5=0.25,2660,IF(L5=0.3,4410,IF(L5=0.35,7160,15160))))))</f>
        <v>1410</v>
      </c>
      <c r="N5" s="32">
        <f>K5*L5-M5</f>
        <v>27410</v>
      </c>
      <c r="O5" s="32">
        <f>K5-N5</f>
        <v>116690</v>
      </c>
      <c r="P5" s="59" t="str">
        <f>IF(AND(K5&gt;36000,K5&lt;=38566.67), "是",IF(AND(K5&gt;144000,K5&lt;=160500), "是",IF(AND(K5&gt;300001,K5&lt;=318333.33), "是",IF(AND(K5&gt;420000,K5&lt;=445714.29), "是",IF(AND(K5&gt;660000,K5&lt;=710769.23), "是",IF(AND(K5&gt;960000,E5&lt;=1115000), "是","否"))))))</f>
        <v>是</v>
      </c>
      <c r="Q5" s="58">
        <f>H5-N5</f>
        <v>7610</v>
      </c>
      <c r="R5" s="58">
        <f>I5-O5</f>
        <v>-7610</v>
      </c>
    </row>
    <row r="6" spans="1:18" ht="40.15" customHeight="1" x14ac:dyDescent="0.15">
      <c r="E6" s="29"/>
      <c r="F6" s="29"/>
      <c r="G6" s="29"/>
      <c r="H6" s="29"/>
      <c r="I6" s="29"/>
      <c r="J6" s="28"/>
      <c r="K6" s="28"/>
      <c r="L6" s="28"/>
    </row>
    <row r="7" spans="1:18" ht="22.5" x14ac:dyDescent="0.15">
      <c r="A7" s="67" t="s">
        <v>97</v>
      </c>
      <c r="B7" s="67"/>
      <c r="C7" s="67"/>
      <c r="D7" s="67"/>
      <c r="E7" s="67"/>
      <c r="F7" s="67"/>
      <c r="G7" s="67"/>
      <c r="H7" s="67"/>
      <c r="I7" s="67"/>
      <c r="J7" s="67"/>
      <c r="K7" s="28"/>
      <c r="L7" s="28"/>
    </row>
    <row r="8" spans="1:18" ht="13.5" x14ac:dyDescent="0.15">
      <c r="A8" s="67"/>
      <c r="B8" s="67"/>
      <c r="C8" s="67"/>
      <c r="D8" s="67"/>
      <c r="E8" s="67"/>
      <c r="F8" s="67"/>
      <c r="G8" s="67"/>
      <c r="H8" s="67"/>
      <c r="I8" s="67"/>
      <c r="J8" s="67"/>
    </row>
    <row r="9" spans="1:18" ht="13.5" x14ac:dyDescent="0.15">
      <c r="A9" s="67"/>
      <c r="B9" s="67"/>
      <c r="C9" s="67"/>
      <c r="D9" s="67"/>
      <c r="E9" s="67"/>
      <c r="F9" s="67"/>
      <c r="G9" s="67"/>
      <c r="H9" s="67"/>
      <c r="I9" s="67"/>
      <c r="J9" s="67"/>
    </row>
    <row r="10" spans="1:18" ht="13.5" x14ac:dyDescent="0.15">
      <c r="A10" s="67"/>
      <c r="B10" s="67"/>
      <c r="C10" s="67"/>
      <c r="D10" s="67"/>
      <c r="E10" s="67"/>
      <c r="F10" s="67"/>
      <c r="G10" s="67"/>
      <c r="H10" s="67"/>
      <c r="I10" s="67"/>
      <c r="J10" s="67"/>
    </row>
    <row r="11" spans="1:18" ht="13.5" x14ac:dyDescent="0.15">
      <c r="A11" s="67"/>
      <c r="B11" s="67"/>
      <c r="C11" s="67"/>
      <c r="D11" s="67"/>
      <c r="E11" s="67"/>
      <c r="F11" s="67"/>
      <c r="G11" s="67"/>
      <c r="H11" s="67"/>
      <c r="I11" s="67"/>
      <c r="J11" s="67"/>
    </row>
    <row r="12" spans="1:18" ht="13.5" x14ac:dyDescent="0.15">
      <c r="A12" s="67"/>
      <c r="B12" s="67"/>
      <c r="C12" s="67"/>
      <c r="D12" s="67"/>
      <c r="E12" s="67"/>
      <c r="F12" s="67"/>
      <c r="G12" s="67"/>
      <c r="H12" s="67"/>
      <c r="I12" s="67"/>
      <c r="J12" s="67"/>
    </row>
    <row r="13" spans="1:18" ht="13.5" x14ac:dyDescent="0.15">
      <c r="A13" s="67"/>
      <c r="B13" s="67"/>
      <c r="C13" s="67"/>
      <c r="D13" s="67"/>
      <c r="E13" s="67"/>
      <c r="F13" s="67"/>
      <c r="G13" s="67"/>
      <c r="H13" s="67"/>
      <c r="I13" s="67"/>
      <c r="J13" s="67"/>
    </row>
    <row r="14" spans="1:18" ht="13.5" x14ac:dyDescent="0.15">
      <c r="A14" s="67"/>
      <c r="B14" s="67"/>
      <c r="C14" s="67"/>
      <c r="D14" s="67"/>
      <c r="E14" s="67"/>
      <c r="F14" s="67"/>
      <c r="G14" s="67"/>
      <c r="H14" s="67"/>
      <c r="I14" s="67"/>
      <c r="J14" s="67"/>
    </row>
    <row r="15" spans="1:18" ht="13.5" x14ac:dyDescent="0.15">
      <c r="A15" s="67"/>
      <c r="B15" s="67"/>
      <c r="C15" s="67"/>
      <c r="D15" s="67"/>
      <c r="E15" s="67"/>
      <c r="F15" s="67"/>
      <c r="G15" s="67"/>
      <c r="H15" s="67"/>
      <c r="I15" s="67"/>
      <c r="J15" s="67"/>
    </row>
    <row r="16" spans="1:18" ht="13.5" x14ac:dyDescent="0.15">
      <c r="A16" s="67"/>
      <c r="B16" s="67"/>
      <c r="C16" s="67"/>
      <c r="D16" s="67"/>
      <c r="E16" s="67"/>
      <c r="F16" s="67"/>
      <c r="G16" s="67"/>
      <c r="H16" s="67"/>
      <c r="I16" s="67"/>
      <c r="J16" s="67"/>
    </row>
    <row r="17" spans="1:10" ht="13.5" x14ac:dyDescent="0.15">
      <c r="A17" s="67"/>
      <c r="B17" s="67"/>
      <c r="C17" s="67"/>
      <c r="D17" s="67"/>
      <c r="E17" s="67"/>
      <c r="F17" s="67"/>
      <c r="G17" s="67"/>
      <c r="H17" s="67"/>
      <c r="I17" s="67"/>
      <c r="J17" s="67"/>
    </row>
    <row r="18" spans="1:10" ht="13.5" x14ac:dyDescent="0.15">
      <c r="A18" s="67"/>
      <c r="B18" s="67"/>
      <c r="C18" s="67"/>
      <c r="D18" s="67"/>
      <c r="E18" s="67"/>
      <c r="F18" s="67"/>
      <c r="G18" s="67"/>
      <c r="H18" s="67"/>
      <c r="I18" s="67"/>
      <c r="J18" s="67"/>
    </row>
    <row r="19" spans="1:10" ht="13.5" x14ac:dyDescent="0.15">
      <c r="A19" s="67"/>
      <c r="B19" s="67"/>
      <c r="C19" s="67"/>
      <c r="D19" s="67"/>
      <c r="E19" s="67"/>
      <c r="F19" s="67"/>
      <c r="G19" s="67"/>
      <c r="H19" s="67"/>
      <c r="I19" s="67"/>
      <c r="J19" s="67"/>
    </row>
    <row r="20" spans="1:10" ht="13.5" x14ac:dyDescent="0.15">
      <c r="A20" s="67"/>
      <c r="B20" s="67"/>
      <c r="C20" s="67"/>
      <c r="D20" s="67"/>
      <c r="E20" s="67"/>
      <c r="F20" s="67"/>
      <c r="G20" s="67"/>
      <c r="H20" s="67"/>
      <c r="I20" s="67"/>
      <c r="J20" s="67"/>
    </row>
    <row r="21" spans="1:10" ht="13.5" x14ac:dyDescent="0.15">
      <c r="A21" s="67"/>
      <c r="B21" s="67"/>
      <c r="C21" s="67"/>
      <c r="D21" s="67"/>
      <c r="E21" s="67"/>
      <c r="F21" s="67"/>
      <c r="G21" s="67"/>
      <c r="H21" s="67"/>
      <c r="I21" s="67"/>
      <c r="J21" s="67"/>
    </row>
    <row r="22" spans="1:10" ht="13.5" x14ac:dyDescent="0.15">
      <c r="A22" s="67"/>
      <c r="B22" s="67"/>
      <c r="C22" s="67"/>
      <c r="D22" s="67"/>
      <c r="E22" s="67"/>
      <c r="F22" s="67"/>
      <c r="G22" s="67"/>
      <c r="H22" s="67"/>
      <c r="I22" s="67"/>
      <c r="J22" s="67"/>
    </row>
    <row r="23" spans="1:10" ht="13.5" x14ac:dyDescent="0.15">
      <c r="A23" s="67"/>
      <c r="B23" s="67"/>
      <c r="C23" s="67"/>
      <c r="D23" s="67"/>
      <c r="E23" s="67"/>
      <c r="F23" s="67"/>
      <c r="G23" s="67"/>
      <c r="H23" s="67"/>
      <c r="I23" s="67"/>
      <c r="J23" s="67"/>
    </row>
    <row r="24" spans="1:10" ht="13.5" x14ac:dyDescent="0.15">
      <c r="A24" s="67"/>
      <c r="B24" s="67"/>
      <c r="C24" s="67"/>
      <c r="D24" s="67"/>
      <c r="E24" s="67"/>
      <c r="F24" s="67"/>
      <c r="G24" s="67"/>
      <c r="H24" s="67"/>
      <c r="I24" s="67"/>
      <c r="J24" s="67"/>
    </row>
    <row r="25" spans="1:10" ht="40.15" customHeight="1" x14ac:dyDescent="0.15">
      <c r="A25" s="67" t="s">
        <v>98</v>
      </c>
      <c r="B25" s="67"/>
      <c r="C25" s="67"/>
      <c r="D25" s="67"/>
      <c r="E25" s="67"/>
      <c r="F25" s="67"/>
      <c r="G25" s="67"/>
      <c r="H25" s="67"/>
      <c r="I25" s="67"/>
      <c r="J25" s="67"/>
    </row>
    <row r="26" spans="1:10" ht="40.15" customHeight="1" x14ac:dyDescent="0.15">
      <c r="A26" s="67"/>
      <c r="B26" s="67"/>
      <c r="C26" s="67"/>
      <c r="D26" s="67"/>
      <c r="E26" s="67"/>
      <c r="F26" s="67"/>
      <c r="G26" s="67"/>
      <c r="H26" s="67"/>
      <c r="I26" s="67"/>
      <c r="J26" s="67"/>
    </row>
    <row r="27" spans="1:10" ht="40.15" customHeight="1" x14ac:dyDescent="0.15">
      <c r="A27" s="67"/>
      <c r="B27" s="67"/>
      <c r="C27" s="67"/>
      <c r="D27" s="67"/>
      <c r="E27" s="67"/>
      <c r="F27" s="67"/>
      <c r="G27" s="67"/>
      <c r="H27" s="67"/>
      <c r="I27" s="67"/>
      <c r="J27" s="67"/>
    </row>
    <row r="28" spans="1:10" ht="40.15" customHeight="1" x14ac:dyDescent="0.15">
      <c r="A28" s="67"/>
      <c r="B28" s="67"/>
      <c r="C28" s="67"/>
      <c r="D28" s="67"/>
      <c r="E28" s="67"/>
      <c r="F28" s="67"/>
      <c r="G28" s="67"/>
      <c r="H28" s="67"/>
      <c r="I28" s="67"/>
      <c r="J28" s="67"/>
    </row>
    <row r="29" spans="1:10" ht="40.15" customHeight="1" x14ac:dyDescent="0.15">
      <c r="A29" s="67"/>
      <c r="B29" s="67"/>
      <c r="C29" s="67"/>
      <c r="D29" s="67"/>
      <c r="E29" s="67"/>
      <c r="F29" s="67"/>
      <c r="G29" s="67"/>
      <c r="H29" s="67"/>
      <c r="I29" s="67"/>
      <c r="J29" s="67"/>
    </row>
    <row r="30" spans="1:10" ht="40.15" customHeight="1" x14ac:dyDescent="0.15">
      <c r="A30" s="67"/>
      <c r="B30" s="67"/>
      <c r="C30" s="67"/>
      <c r="D30" s="67"/>
      <c r="E30" s="67"/>
      <c r="F30" s="67"/>
      <c r="G30" s="67"/>
      <c r="H30" s="67"/>
      <c r="I30" s="67"/>
      <c r="J30" s="67"/>
    </row>
    <row r="31" spans="1:10" ht="40.15" customHeight="1" x14ac:dyDescent="0.15">
      <c r="A31" s="67"/>
      <c r="B31" s="67"/>
      <c r="C31" s="67"/>
      <c r="D31" s="67"/>
      <c r="E31" s="67"/>
      <c r="F31" s="67"/>
      <c r="G31" s="67"/>
      <c r="H31" s="67"/>
      <c r="I31" s="67"/>
      <c r="J31" s="67"/>
    </row>
    <row r="32" spans="1:10" ht="40.15" customHeight="1" x14ac:dyDescent="0.15">
      <c r="A32" s="67"/>
      <c r="B32" s="67"/>
      <c r="C32" s="67"/>
      <c r="D32" s="67"/>
      <c r="E32" s="67"/>
      <c r="F32" s="67"/>
      <c r="G32" s="67"/>
      <c r="H32" s="67"/>
      <c r="I32" s="67"/>
      <c r="J32" s="67"/>
    </row>
    <row r="33" spans="1:10" ht="40.15" customHeight="1" x14ac:dyDescent="0.15">
      <c r="A33" s="67"/>
      <c r="B33" s="67"/>
      <c r="C33" s="67"/>
      <c r="D33" s="67"/>
      <c r="E33" s="67"/>
      <c r="F33" s="67"/>
      <c r="G33" s="67"/>
      <c r="H33" s="67"/>
      <c r="I33" s="67"/>
      <c r="J33" s="67"/>
    </row>
    <row r="34" spans="1:10" ht="40.15" customHeight="1" x14ac:dyDescent="0.15">
      <c r="A34" s="67"/>
      <c r="B34" s="67"/>
      <c r="C34" s="67"/>
      <c r="D34" s="67"/>
      <c r="E34" s="67"/>
      <c r="F34" s="67"/>
      <c r="G34" s="67"/>
      <c r="H34" s="67"/>
      <c r="I34" s="67"/>
      <c r="J34" s="67"/>
    </row>
    <row r="35" spans="1:10" ht="40.15" customHeight="1" x14ac:dyDescent="0.15">
      <c r="A35" s="67"/>
      <c r="B35" s="67"/>
      <c r="C35" s="67"/>
      <c r="D35" s="67"/>
      <c r="E35" s="67"/>
      <c r="F35" s="67"/>
      <c r="G35" s="67"/>
      <c r="H35" s="67"/>
      <c r="I35" s="67"/>
      <c r="J35" s="67"/>
    </row>
    <row r="36" spans="1:10" ht="40.15" customHeight="1" x14ac:dyDescent="0.15">
      <c r="A36" s="67"/>
      <c r="B36" s="67"/>
      <c r="C36" s="67"/>
      <c r="D36" s="67"/>
      <c r="E36" s="67"/>
      <c r="F36" s="67"/>
      <c r="G36" s="67"/>
      <c r="H36" s="67"/>
      <c r="I36" s="67"/>
      <c r="J36" s="67"/>
    </row>
    <row r="37" spans="1:10" ht="40.15" customHeight="1" x14ac:dyDescent="0.15">
      <c r="A37" s="67"/>
      <c r="B37" s="67"/>
      <c r="C37" s="67"/>
      <c r="D37" s="67"/>
      <c r="E37" s="67"/>
      <c r="F37" s="67"/>
      <c r="G37" s="67"/>
      <c r="H37" s="67"/>
      <c r="I37" s="67"/>
      <c r="J37" s="67"/>
    </row>
    <row r="38" spans="1:10" ht="40.15" customHeight="1" x14ac:dyDescent="0.15">
      <c r="A38" s="67"/>
      <c r="B38" s="67"/>
      <c r="C38" s="67"/>
      <c r="D38" s="67"/>
      <c r="E38" s="67"/>
      <c r="F38" s="67"/>
      <c r="G38" s="67"/>
      <c r="H38" s="67"/>
      <c r="I38" s="67"/>
      <c r="J38" s="67"/>
    </row>
    <row r="39" spans="1:10" ht="40.15" customHeight="1" x14ac:dyDescent="0.15">
      <c r="A39" s="67"/>
      <c r="B39" s="67"/>
      <c r="C39" s="67"/>
      <c r="D39" s="67"/>
      <c r="E39" s="67"/>
      <c r="F39" s="67"/>
      <c r="G39" s="67"/>
      <c r="H39" s="67"/>
      <c r="I39" s="67"/>
      <c r="J39" s="67"/>
    </row>
    <row r="40" spans="1:10" ht="40.15" customHeight="1" x14ac:dyDescent="0.15">
      <c r="A40" s="67"/>
      <c r="B40" s="67"/>
      <c r="C40" s="67"/>
      <c r="D40" s="67"/>
      <c r="E40" s="67"/>
      <c r="F40" s="67"/>
      <c r="G40" s="67"/>
      <c r="H40" s="67"/>
      <c r="I40" s="67"/>
      <c r="J40" s="67"/>
    </row>
    <row r="41" spans="1:10" ht="40.15" customHeight="1" x14ac:dyDescent="0.15">
      <c r="A41" s="67"/>
      <c r="B41" s="67"/>
      <c r="C41" s="67"/>
      <c r="D41" s="67"/>
      <c r="E41" s="67"/>
      <c r="F41" s="67"/>
      <c r="G41" s="67"/>
      <c r="H41" s="67"/>
      <c r="I41" s="67"/>
      <c r="J41" s="67"/>
    </row>
    <row r="42" spans="1:10" ht="97.5" customHeight="1" x14ac:dyDescent="0.15">
      <c r="A42" s="67"/>
      <c r="B42" s="67"/>
      <c r="C42" s="67"/>
      <c r="D42" s="67"/>
      <c r="E42" s="67"/>
      <c r="F42" s="67"/>
      <c r="G42" s="67"/>
      <c r="H42" s="67"/>
      <c r="I42" s="67"/>
      <c r="J42" s="67"/>
    </row>
  </sheetData>
  <mergeCells count="10">
    <mergeCell ref="A2:R2"/>
    <mergeCell ref="B3:B4"/>
    <mergeCell ref="C3:C4"/>
    <mergeCell ref="D3:D4"/>
    <mergeCell ref="E3:J3"/>
    <mergeCell ref="A25:J42"/>
    <mergeCell ref="A7:J24"/>
    <mergeCell ref="K3:P3"/>
    <mergeCell ref="A3:A4"/>
    <mergeCell ref="Q3:R3"/>
  </mergeCells>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28" sqref="B28"/>
    </sheetView>
  </sheetViews>
  <sheetFormatPr defaultRowHeight="13.5" x14ac:dyDescent="0.15"/>
  <cols>
    <col min="1" max="1" width="7.25" style="2" customWidth="1"/>
    <col min="2" max="2" width="40.75" bestFit="1" customWidth="1"/>
    <col min="3" max="3" width="32.25" bestFit="1" customWidth="1"/>
    <col min="4" max="4" width="32" customWidth="1"/>
    <col min="5" max="5" width="23.5" bestFit="1" customWidth="1"/>
    <col min="7" max="7" width="13.875" bestFit="1" customWidth="1"/>
  </cols>
  <sheetData>
    <row r="1" spans="1:7" s="27" customFormat="1" ht="22.5" x14ac:dyDescent="0.15">
      <c r="A1" s="82" t="s">
        <v>85</v>
      </c>
      <c r="B1" s="83"/>
      <c r="C1" s="83"/>
      <c r="D1" s="84"/>
    </row>
    <row r="2" spans="1:7" s="27" customFormat="1" ht="24" customHeight="1" x14ac:dyDescent="0.15">
      <c r="A2" s="7" t="s">
        <v>0</v>
      </c>
      <c r="B2" s="7" t="s">
        <v>23</v>
      </c>
      <c r="C2" s="7" t="s">
        <v>24</v>
      </c>
      <c r="D2" s="7" t="s">
        <v>25</v>
      </c>
    </row>
    <row r="3" spans="1:7" s="27" customFormat="1" ht="24" customHeight="1" x14ac:dyDescent="0.15">
      <c r="A3" s="8">
        <v>1</v>
      </c>
      <c r="B3" s="9" t="s">
        <v>9</v>
      </c>
      <c r="C3" s="10">
        <v>0.03</v>
      </c>
      <c r="D3" s="11">
        <v>0</v>
      </c>
    </row>
    <row r="4" spans="1:7" s="27" customFormat="1" ht="24" customHeight="1" x14ac:dyDescent="0.15">
      <c r="A4" s="8">
        <v>2</v>
      </c>
      <c r="B4" s="9" t="s">
        <v>10</v>
      </c>
      <c r="C4" s="10">
        <v>0.1</v>
      </c>
      <c r="D4" s="11">
        <v>105</v>
      </c>
    </row>
    <row r="5" spans="1:7" s="27" customFormat="1" ht="24" customHeight="1" x14ac:dyDescent="0.15">
      <c r="A5" s="8">
        <v>3</v>
      </c>
      <c r="B5" s="9" t="s">
        <v>11</v>
      </c>
      <c r="C5" s="10">
        <v>0.2</v>
      </c>
      <c r="D5" s="11">
        <v>555</v>
      </c>
    </row>
    <row r="6" spans="1:7" s="27" customFormat="1" ht="24" customHeight="1" x14ac:dyDescent="0.15">
      <c r="A6" s="8">
        <v>4</v>
      </c>
      <c r="B6" s="9" t="s">
        <v>12</v>
      </c>
      <c r="C6" s="10">
        <v>0.25</v>
      </c>
      <c r="D6" s="11">
        <v>1005</v>
      </c>
    </row>
    <row r="7" spans="1:7" s="27" customFormat="1" ht="24" customHeight="1" x14ac:dyDescent="0.15">
      <c r="A7" s="8">
        <v>5</v>
      </c>
      <c r="B7" s="9" t="s">
        <v>13</v>
      </c>
      <c r="C7" s="10">
        <v>0.3</v>
      </c>
      <c r="D7" s="11">
        <v>2755</v>
      </c>
    </row>
    <row r="8" spans="1:7" s="27" customFormat="1" ht="24" customHeight="1" x14ac:dyDescent="0.15">
      <c r="A8" s="8">
        <v>6</v>
      </c>
      <c r="B8" s="9" t="s">
        <v>14</v>
      </c>
      <c r="C8" s="10">
        <v>0.35</v>
      </c>
      <c r="D8" s="11">
        <v>5505</v>
      </c>
    </row>
    <row r="9" spans="1:7" s="27" customFormat="1" ht="24" customHeight="1" x14ac:dyDescent="0.15">
      <c r="A9" s="8">
        <v>7</v>
      </c>
      <c r="B9" s="9" t="s">
        <v>15</v>
      </c>
      <c r="C9" s="10">
        <v>0.45</v>
      </c>
      <c r="D9" s="11">
        <v>13505</v>
      </c>
    </row>
    <row r="10" spans="1:7" s="27" customFormat="1" ht="22.5" x14ac:dyDescent="0.15">
      <c r="A10" s="5"/>
      <c r="B10" s="6"/>
      <c r="C10" s="6"/>
      <c r="D10" s="6"/>
    </row>
    <row r="11" spans="1:7" s="27" customFormat="1" ht="22.5" x14ac:dyDescent="0.15">
      <c r="A11" s="5"/>
      <c r="B11" s="6"/>
      <c r="C11" s="6"/>
      <c r="D11" s="6"/>
    </row>
    <row r="12" spans="1:7" s="27" customFormat="1" ht="22.5" x14ac:dyDescent="0.15">
      <c r="A12" s="82" t="s">
        <v>86</v>
      </c>
      <c r="B12" s="83"/>
      <c r="C12" s="83"/>
      <c r="D12" s="84"/>
    </row>
    <row r="13" spans="1:7" s="27" customFormat="1" ht="24" customHeight="1" x14ac:dyDescent="0.15">
      <c r="A13" s="7" t="s">
        <v>0</v>
      </c>
      <c r="B13" s="7" t="s">
        <v>23</v>
      </c>
      <c r="C13" s="7" t="s">
        <v>24</v>
      </c>
      <c r="D13" s="7" t="s">
        <v>25</v>
      </c>
      <c r="G13" s="13"/>
    </row>
    <row r="14" spans="1:7" s="27" customFormat="1" ht="24" customHeight="1" x14ac:dyDescent="0.15">
      <c r="A14" s="8">
        <v>1</v>
      </c>
      <c r="B14" s="12" t="s">
        <v>16</v>
      </c>
      <c r="C14" s="10">
        <v>0.03</v>
      </c>
      <c r="D14" s="11">
        <v>0</v>
      </c>
      <c r="G14" s="13"/>
    </row>
    <row r="15" spans="1:7" s="27" customFormat="1" ht="24" customHeight="1" x14ac:dyDescent="0.15">
      <c r="A15" s="8">
        <v>2</v>
      </c>
      <c r="B15" s="12" t="s">
        <v>17</v>
      </c>
      <c r="C15" s="10">
        <v>0.1</v>
      </c>
      <c r="D15" s="11">
        <v>210.00000000000003</v>
      </c>
    </row>
    <row r="16" spans="1:7" s="27" customFormat="1" ht="24" customHeight="1" x14ac:dyDescent="0.15">
      <c r="A16" s="8">
        <v>3</v>
      </c>
      <c r="B16" s="12" t="s">
        <v>18</v>
      </c>
      <c r="C16" s="10">
        <v>0.2</v>
      </c>
      <c r="D16" s="11">
        <v>1410</v>
      </c>
    </row>
    <row r="17" spans="1:5" s="27" customFormat="1" ht="24" customHeight="1" x14ac:dyDescent="0.15">
      <c r="A17" s="8">
        <v>4</v>
      </c>
      <c r="B17" s="12" t="s">
        <v>19</v>
      </c>
      <c r="C17" s="10">
        <v>0.25</v>
      </c>
      <c r="D17" s="11">
        <v>2660</v>
      </c>
    </row>
    <row r="18" spans="1:5" s="27" customFormat="1" ht="24" customHeight="1" x14ac:dyDescent="0.15">
      <c r="A18" s="8">
        <v>5</v>
      </c>
      <c r="B18" s="12" t="s">
        <v>20</v>
      </c>
      <c r="C18" s="10">
        <v>0.3</v>
      </c>
      <c r="D18" s="11">
        <v>4410</v>
      </c>
    </row>
    <row r="19" spans="1:5" s="27" customFormat="1" ht="24" customHeight="1" x14ac:dyDescent="0.15">
      <c r="A19" s="8">
        <v>6</v>
      </c>
      <c r="B19" s="12" t="s">
        <v>21</v>
      </c>
      <c r="C19" s="10">
        <v>0.35</v>
      </c>
      <c r="D19" s="11">
        <v>7159.9999999999991</v>
      </c>
    </row>
    <row r="20" spans="1:5" s="27" customFormat="1" ht="24" customHeight="1" x14ac:dyDescent="0.15">
      <c r="A20" s="8">
        <v>7</v>
      </c>
      <c r="B20" s="12" t="s">
        <v>22</v>
      </c>
      <c r="C20" s="10">
        <v>0.45</v>
      </c>
      <c r="D20" s="11">
        <v>15160</v>
      </c>
    </row>
    <row r="22" spans="1:5" s="27" customFormat="1" x14ac:dyDescent="0.15">
      <c r="A22" s="2"/>
    </row>
    <row r="23" spans="1:5" s="27" customFormat="1" ht="22.5" x14ac:dyDescent="0.15">
      <c r="A23" s="82" t="s">
        <v>87</v>
      </c>
      <c r="B23" s="83"/>
      <c r="C23" s="83"/>
      <c r="D23" s="84"/>
    </row>
    <row r="24" spans="1:5" s="27" customFormat="1" ht="22.5" x14ac:dyDescent="0.15">
      <c r="A24" s="7" t="s">
        <v>0</v>
      </c>
      <c r="B24" s="7" t="s">
        <v>77</v>
      </c>
      <c r="C24" s="7" t="s">
        <v>78</v>
      </c>
      <c r="D24" s="7" t="s">
        <v>79</v>
      </c>
      <c r="E24" s="43"/>
    </row>
    <row r="25" spans="1:5" s="27" customFormat="1" ht="22.5" x14ac:dyDescent="0.15">
      <c r="A25" s="8">
        <v>1</v>
      </c>
      <c r="B25" s="12" t="s">
        <v>88</v>
      </c>
      <c r="C25" s="10">
        <v>0.03</v>
      </c>
      <c r="D25" s="11">
        <v>0</v>
      </c>
      <c r="E25" s="3"/>
    </row>
    <row r="26" spans="1:5" s="27" customFormat="1" ht="22.5" x14ac:dyDescent="0.15">
      <c r="A26" s="8">
        <v>2</v>
      </c>
      <c r="B26" s="12" t="s">
        <v>89</v>
      </c>
      <c r="C26" s="10">
        <v>0.1</v>
      </c>
      <c r="D26" s="11">
        <v>2520.0000000000005</v>
      </c>
      <c r="E26" s="3"/>
    </row>
    <row r="27" spans="1:5" s="27" customFormat="1" ht="22.5" x14ac:dyDescent="0.15">
      <c r="A27" s="8">
        <v>3</v>
      </c>
      <c r="B27" s="12" t="s">
        <v>90</v>
      </c>
      <c r="C27" s="10">
        <v>0.2</v>
      </c>
      <c r="D27" s="11">
        <v>16920</v>
      </c>
      <c r="E27" s="3"/>
    </row>
    <row r="28" spans="1:5" s="27" customFormat="1" ht="22.5" x14ac:dyDescent="0.15">
      <c r="A28" s="8">
        <v>4</v>
      </c>
      <c r="B28" s="12" t="s">
        <v>91</v>
      </c>
      <c r="C28" s="10">
        <v>0.25</v>
      </c>
      <c r="D28" s="11">
        <v>31920</v>
      </c>
      <c r="E28" s="3"/>
    </row>
    <row r="29" spans="1:5" s="27" customFormat="1" ht="22.5" x14ac:dyDescent="0.15">
      <c r="A29" s="8">
        <v>5</v>
      </c>
      <c r="B29" s="12" t="s">
        <v>92</v>
      </c>
      <c r="C29" s="10">
        <v>0.3</v>
      </c>
      <c r="D29" s="11">
        <v>52920</v>
      </c>
      <c r="E29" s="3"/>
    </row>
    <row r="30" spans="1:5" s="27" customFormat="1" ht="22.5" x14ac:dyDescent="0.15">
      <c r="A30" s="8">
        <v>6</v>
      </c>
      <c r="B30" s="12" t="s">
        <v>93</v>
      </c>
      <c r="C30" s="10">
        <v>0.35</v>
      </c>
      <c r="D30" s="11">
        <v>85919.999999999985</v>
      </c>
      <c r="E30" s="3"/>
    </row>
    <row r="31" spans="1:5" s="27" customFormat="1" ht="22.5" x14ac:dyDescent="0.15">
      <c r="A31" s="8">
        <v>7</v>
      </c>
      <c r="B31" s="12" t="s">
        <v>94</v>
      </c>
      <c r="C31" s="10">
        <v>0.45</v>
      </c>
      <c r="D31" s="11">
        <v>181920</v>
      </c>
      <c r="E31" s="3"/>
    </row>
    <row r="32" spans="1:5" s="27" customFormat="1" ht="22.5" x14ac:dyDescent="0.15">
      <c r="A32" s="40"/>
      <c r="B32" s="44"/>
      <c r="C32" s="41"/>
      <c r="D32" s="42"/>
      <c r="E32" s="3"/>
    </row>
    <row r="34" spans="1:5" ht="23.25" customHeight="1" x14ac:dyDescent="0.15">
      <c r="A34" s="85" t="s">
        <v>81</v>
      </c>
      <c r="B34" s="85"/>
      <c r="C34" s="85"/>
      <c r="D34" s="85"/>
      <c r="E34" s="85"/>
    </row>
    <row r="35" spans="1:5" ht="24" customHeight="1" thickBot="1" x14ac:dyDescent="0.2">
      <c r="A35" s="45" t="s">
        <v>0</v>
      </c>
      <c r="B35" s="46" t="s">
        <v>82</v>
      </c>
      <c r="C35" s="46" t="s">
        <v>83</v>
      </c>
      <c r="D35" s="46" t="s">
        <v>84</v>
      </c>
      <c r="E35" s="46" t="s">
        <v>1</v>
      </c>
    </row>
    <row r="36" spans="1:5" ht="24" customHeight="1" thickBot="1" x14ac:dyDescent="0.2">
      <c r="A36" s="47">
        <v>1</v>
      </c>
      <c r="B36" s="1" t="s">
        <v>9</v>
      </c>
      <c r="C36" s="1" t="s">
        <v>16</v>
      </c>
      <c r="D36" s="1" t="s">
        <v>2</v>
      </c>
      <c r="E36" s="1">
        <v>3</v>
      </c>
    </row>
    <row r="37" spans="1:5" ht="24" customHeight="1" thickBot="1" x14ac:dyDescent="0.2">
      <c r="A37" s="47">
        <v>2</v>
      </c>
      <c r="B37" s="1" t="s">
        <v>10</v>
      </c>
      <c r="C37" s="1" t="s">
        <v>17</v>
      </c>
      <c r="D37" s="1" t="s">
        <v>3</v>
      </c>
      <c r="E37" s="1">
        <v>10</v>
      </c>
    </row>
    <row r="38" spans="1:5" ht="24" customHeight="1" thickBot="1" x14ac:dyDescent="0.2">
      <c r="A38" s="47">
        <v>3</v>
      </c>
      <c r="B38" s="1" t="s">
        <v>11</v>
      </c>
      <c r="C38" s="1" t="s">
        <v>18</v>
      </c>
      <c r="D38" s="1" t="s">
        <v>4</v>
      </c>
      <c r="E38" s="1">
        <v>20</v>
      </c>
    </row>
    <row r="39" spans="1:5" ht="24" customHeight="1" thickBot="1" x14ac:dyDescent="0.2">
      <c r="A39" s="47">
        <v>4</v>
      </c>
      <c r="B39" s="1" t="s">
        <v>12</v>
      </c>
      <c r="C39" s="1" t="s">
        <v>19</v>
      </c>
      <c r="D39" s="1" t="s">
        <v>5</v>
      </c>
      <c r="E39" s="1">
        <v>25</v>
      </c>
    </row>
    <row r="40" spans="1:5" ht="24" customHeight="1" thickBot="1" x14ac:dyDescent="0.2">
      <c r="A40" s="47">
        <v>5</v>
      </c>
      <c r="B40" s="1" t="s">
        <v>13</v>
      </c>
      <c r="C40" s="1" t="s">
        <v>20</v>
      </c>
      <c r="D40" s="1" t="s">
        <v>6</v>
      </c>
      <c r="E40" s="1">
        <v>30</v>
      </c>
    </row>
    <row r="41" spans="1:5" ht="24" customHeight="1" thickBot="1" x14ac:dyDescent="0.2">
      <c r="A41" s="47">
        <v>6</v>
      </c>
      <c r="B41" s="1" t="s">
        <v>14</v>
      </c>
      <c r="C41" s="1" t="s">
        <v>21</v>
      </c>
      <c r="D41" s="1" t="s">
        <v>7</v>
      </c>
      <c r="E41" s="1">
        <v>35</v>
      </c>
    </row>
    <row r="42" spans="1:5" ht="24" customHeight="1" thickBot="1" x14ac:dyDescent="0.2">
      <c r="A42" s="47">
        <v>7</v>
      </c>
      <c r="B42" s="1" t="s">
        <v>15</v>
      </c>
      <c r="C42" s="1" t="s">
        <v>22</v>
      </c>
      <c r="D42" s="1" t="s">
        <v>8</v>
      </c>
      <c r="E42" s="1">
        <v>45</v>
      </c>
    </row>
  </sheetData>
  <sheetProtection password="E1F0" sheet="1" objects="1" scenarios="1" selectLockedCells="1" selectUnlockedCells="1"/>
  <mergeCells count="4">
    <mergeCell ref="A1:D1"/>
    <mergeCell ref="A12:D12"/>
    <mergeCell ref="A23:D23"/>
    <mergeCell ref="A34:E34"/>
  </mergeCells>
  <phoneticPr fontId="3"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25" workbookViewId="0">
      <selection activeCell="D23" sqref="D23"/>
    </sheetView>
  </sheetViews>
  <sheetFormatPr defaultRowHeight="13.5" x14ac:dyDescent="0.15"/>
  <cols>
    <col min="1" max="1" width="22.75" bestFit="1" customWidth="1"/>
    <col min="2" max="2" width="20.25" customWidth="1"/>
    <col min="3" max="3" width="19.625" customWidth="1"/>
    <col min="4" max="4" width="18.25" customWidth="1"/>
    <col min="5" max="5" width="19.625" bestFit="1" customWidth="1"/>
    <col min="6" max="6" width="24.25" customWidth="1"/>
    <col min="7" max="8" width="19.625" bestFit="1" customWidth="1"/>
    <col min="11" max="11" width="14.625" customWidth="1"/>
    <col min="12" max="12" width="39.125" bestFit="1" customWidth="1"/>
  </cols>
  <sheetData>
    <row r="1" spans="1:12" ht="34.5" thickBot="1" x14ac:dyDescent="0.2">
      <c r="A1" s="86" t="s">
        <v>80</v>
      </c>
      <c r="B1" s="87"/>
      <c r="C1" s="87"/>
      <c r="D1" s="87"/>
      <c r="E1" s="87"/>
      <c r="F1" s="87"/>
      <c r="G1" s="87"/>
      <c r="H1" s="88"/>
    </row>
    <row r="2" spans="1:12" ht="24" thickBot="1" x14ac:dyDescent="0.2">
      <c r="A2" s="14" t="s">
        <v>41</v>
      </c>
      <c r="B2" s="14" t="s">
        <v>42</v>
      </c>
      <c r="C2" s="14" t="s">
        <v>43</v>
      </c>
      <c r="D2" s="14" t="s">
        <v>44</v>
      </c>
      <c r="E2" s="14" t="s">
        <v>45</v>
      </c>
      <c r="F2" s="14" t="s">
        <v>46</v>
      </c>
      <c r="G2" s="15" t="s">
        <v>47</v>
      </c>
      <c r="H2" s="14" t="s">
        <v>48</v>
      </c>
      <c r="K2" t="s">
        <v>57</v>
      </c>
    </row>
    <row r="3" spans="1:12" ht="28.5" thickBot="1" x14ac:dyDescent="0.2">
      <c r="A3" s="16">
        <v>18000</v>
      </c>
      <c r="B3" s="16">
        <v>1500</v>
      </c>
      <c r="C3" s="17">
        <v>0.03</v>
      </c>
      <c r="D3" s="18">
        <v>0</v>
      </c>
      <c r="E3" s="18">
        <v>540</v>
      </c>
      <c r="F3" s="18">
        <v>0</v>
      </c>
      <c r="G3" s="19">
        <v>0</v>
      </c>
      <c r="H3" s="20">
        <v>17460</v>
      </c>
      <c r="K3" s="26" t="s">
        <v>49</v>
      </c>
      <c r="L3" s="26"/>
    </row>
    <row r="4" spans="1:12" ht="28.5" thickBot="1" x14ac:dyDescent="0.2">
      <c r="A4" s="16">
        <v>18001</v>
      </c>
      <c r="B4" s="16">
        <v>1500.08</v>
      </c>
      <c r="C4" s="17">
        <v>0.1</v>
      </c>
      <c r="D4" s="18">
        <v>105</v>
      </c>
      <c r="E4" s="16">
        <v>1695.1</v>
      </c>
      <c r="F4" s="18">
        <v>1</v>
      </c>
      <c r="G4" s="21">
        <v>1155.0999999999999</v>
      </c>
      <c r="H4" s="20">
        <v>16305.9</v>
      </c>
      <c r="K4" s="26" t="s">
        <v>50</v>
      </c>
      <c r="L4" s="26" t="s">
        <v>51</v>
      </c>
    </row>
    <row r="5" spans="1:12" ht="27.75" thickBot="1" x14ac:dyDescent="0.2">
      <c r="A5" s="20">
        <v>19283.330000000002</v>
      </c>
      <c r="B5" s="20">
        <v>1606.94</v>
      </c>
      <c r="C5" s="22">
        <v>0.1</v>
      </c>
      <c r="D5" s="23">
        <v>105</v>
      </c>
      <c r="E5" s="20">
        <v>1823.33</v>
      </c>
      <c r="F5" s="20">
        <v>1283.33</v>
      </c>
      <c r="G5" s="21">
        <v>1283.33</v>
      </c>
      <c r="H5" s="20">
        <v>17460</v>
      </c>
      <c r="K5" s="26" t="s">
        <v>52</v>
      </c>
      <c r="L5" s="26" t="s">
        <v>54</v>
      </c>
    </row>
    <row r="6" spans="1:12" ht="28.5" thickBot="1" x14ac:dyDescent="0.2">
      <c r="A6" s="16">
        <v>54000</v>
      </c>
      <c r="B6" s="16">
        <v>4500</v>
      </c>
      <c r="C6" s="17">
        <v>0.1</v>
      </c>
      <c r="D6" s="18">
        <v>105</v>
      </c>
      <c r="E6" s="16">
        <v>5295</v>
      </c>
      <c r="F6" s="18">
        <v>0</v>
      </c>
      <c r="G6" s="19">
        <v>0</v>
      </c>
      <c r="H6" s="20">
        <v>48705</v>
      </c>
      <c r="K6" s="26" t="s">
        <v>25</v>
      </c>
      <c r="L6" s="26" t="s">
        <v>55</v>
      </c>
    </row>
    <row r="7" spans="1:12" ht="28.5" thickBot="1" x14ac:dyDescent="0.2">
      <c r="A7" s="16">
        <v>54001</v>
      </c>
      <c r="B7" s="16">
        <v>4500.08</v>
      </c>
      <c r="C7" s="17">
        <v>0.2</v>
      </c>
      <c r="D7" s="18">
        <v>555</v>
      </c>
      <c r="E7" s="16">
        <v>10245.200000000001</v>
      </c>
      <c r="F7" s="18">
        <v>1</v>
      </c>
      <c r="G7" s="21">
        <v>4950.2</v>
      </c>
      <c r="H7" s="20">
        <v>43755.8</v>
      </c>
      <c r="K7" s="26" t="s">
        <v>53</v>
      </c>
      <c r="L7" s="26" t="s">
        <v>56</v>
      </c>
    </row>
    <row r="8" spans="1:12" ht="27.75" thickBot="1" x14ac:dyDescent="0.2">
      <c r="A8" s="20">
        <v>60187.5</v>
      </c>
      <c r="B8" s="20">
        <v>5015.63</v>
      </c>
      <c r="C8" s="22">
        <v>0.2</v>
      </c>
      <c r="D8" s="23">
        <v>555</v>
      </c>
      <c r="E8" s="20">
        <v>11482.5</v>
      </c>
      <c r="F8" s="20">
        <v>6187.5</v>
      </c>
      <c r="G8" s="21">
        <v>6187.5</v>
      </c>
      <c r="H8" s="20">
        <v>48705</v>
      </c>
    </row>
    <row r="9" spans="1:12" ht="28.5" thickBot="1" x14ac:dyDescent="0.2">
      <c r="A9" s="16">
        <v>108000</v>
      </c>
      <c r="B9" s="16">
        <v>9000</v>
      </c>
      <c r="C9" s="17">
        <v>0.2</v>
      </c>
      <c r="D9" s="18">
        <v>555</v>
      </c>
      <c r="E9" s="16">
        <v>21045</v>
      </c>
      <c r="F9" s="18">
        <v>0</v>
      </c>
      <c r="G9" s="19">
        <v>0</v>
      </c>
      <c r="H9" s="20">
        <v>86955</v>
      </c>
    </row>
    <row r="10" spans="1:12" ht="28.5" thickBot="1" x14ac:dyDescent="0.2">
      <c r="A10" s="16">
        <v>108001</v>
      </c>
      <c r="B10" s="16">
        <v>9000.08</v>
      </c>
      <c r="C10" s="17">
        <v>0.25</v>
      </c>
      <c r="D10" s="24">
        <v>1005</v>
      </c>
      <c r="E10" s="16">
        <v>25995.25</v>
      </c>
      <c r="F10" s="18">
        <v>1</v>
      </c>
      <c r="G10" s="21">
        <v>4950.25</v>
      </c>
      <c r="H10" s="20">
        <v>82005.75</v>
      </c>
    </row>
    <row r="11" spans="1:12" ht="27.75" thickBot="1" x14ac:dyDescent="0.2">
      <c r="A11" s="20">
        <v>114600</v>
      </c>
      <c r="B11" s="20">
        <v>9550</v>
      </c>
      <c r="C11" s="22">
        <v>0.25</v>
      </c>
      <c r="D11" s="25">
        <v>1005</v>
      </c>
      <c r="E11" s="20">
        <v>27645</v>
      </c>
      <c r="F11" s="20">
        <v>6600</v>
      </c>
      <c r="G11" s="21">
        <v>6600</v>
      </c>
      <c r="H11" s="20">
        <v>86955</v>
      </c>
    </row>
    <row r="12" spans="1:12" ht="28.5" thickBot="1" x14ac:dyDescent="0.2">
      <c r="A12" s="16">
        <v>420000</v>
      </c>
      <c r="B12" s="16">
        <v>35000</v>
      </c>
      <c r="C12" s="17">
        <v>0.25</v>
      </c>
      <c r="D12" s="24">
        <v>1005</v>
      </c>
      <c r="E12" s="16">
        <v>103995</v>
      </c>
      <c r="F12" s="18">
        <v>0</v>
      </c>
      <c r="G12" s="19">
        <v>0</v>
      </c>
      <c r="H12" s="20">
        <v>316005</v>
      </c>
    </row>
    <row r="13" spans="1:12" ht="28.5" thickBot="1" x14ac:dyDescent="0.2">
      <c r="A13" s="16">
        <v>420001</v>
      </c>
      <c r="B13" s="16">
        <v>35000.080000000002</v>
      </c>
      <c r="C13" s="17">
        <v>0.3</v>
      </c>
      <c r="D13" s="24">
        <v>2755</v>
      </c>
      <c r="E13" s="16">
        <v>123245.3</v>
      </c>
      <c r="F13" s="18">
        <v>1</v>
      </c>
      <c r="G13" s="21">
        <v>19250.3</v>
      </c>
      <c r="H13" s="20">
        <v>296755.7</v>
      </c>
    </row>
    <row r="14" spans="1:12" ht="27.75" thickBot="1" x14ac:dyDescent="0.2">
      <c r="A14" s="20">
        <v>447500</v>
      </c>
      <c r="B14" s="20">
        <v>37291.67</v>
      </c>
      <c r="C14" s="22">
        <v>0.3</v>
      </c>
      <c r="D14" s="25">
        <v>2755</v>
      </c>
      <c r="E14" s="20">
        <v>131495</v>
      </c>
      <c r="F14" s="20">
        <v>27500</v>
      </c>
      <c r="G14" s="21">
        <v>27500</v>
      </c>
      <c r="H14" s="20">
        <v>316005</v>
      </c>
    </row>
    <row r="15" spans="1:12" ht="28.5" thickBot="1" x14ac:dyDescent="0.2">
      <c r="A15" s="16">
        <v>660000</v>
      </c>
      <c r="B15" s="16">
        <v>55000</v>
      </c>
      <c r="C15" s="17">
        <v>0.3</v>
      </c>
      <c r="D15" s="24">
        <v>2755</v>
      </c>
      <c r="E15" s="16">
        <v>195245</v>
      </c>
      <c r="F15" s="18">
        <v>0</v>
      </c>
      <c r="G15" s="19">
        <v>0</v>
      </c>
      <c r="H15" s="20">
        <v>464755</v>
      </c>
    </row>
    <row r="16" spans="1:12" ht="28.5" thickBot="1" x14ac:dyDescent="0.2">
      <c r="A16" s="16">
        <v>660001</v>
      </c>
      <c r="B16" s="16">
        <v>55000.08</v>
      </c>
      <c r="C16" s="17">
        <v>0.35</v>
      </c>
      <c r="D16" s="24">
        <v>5505</v>
      </c>
      <c r="E16" s="16">
        <v>225495.35</v>
      </c>
      <c r="F16" s="18">
        <v>1</v>
      </c>
      <c r="G16" s="21">
        <v>30250.35</v>
      </c>
      <c r="H16" s="20">
        <v>434505.65</v>
      </c>
    </row>
    <row r="17" spans="1:8" ht="27.75" thickBot="1" x14ac:dyDescent="0.2">
      <c r="A17" s="20">
        <v>706538.46</v>
      </c>
      <c r="B17" s="20">
        <v>58878.21</v>
      </c>
      <c r="C17" s="22">
        <v>0.35</v>
      </c>
      <c r="D17" s="25">
        <v>5505</v>
      </c>
      <c r="E17" s="20">
        <v>241783.46</v>
      </c>
      <c r="F17" s="20">
        <v>46538.46</v>
      </c>
      <c r="G17" s="21">
        <v>46538.46</v>
      </c>
      <c r="H17" s="20">
        <v>464755</v>
      </c>
    </row>
    <row r="18" spans="1:8" ht="28.5" thickBot="1" x14ac:dyDescent="0.2">
      <c r="A18" s="16">
        <v>960000</v>
      </c>
      <c r="B18" s="16">
        <v>80000</v>
      </c>
      <c r="C18" s="17">
        <v>0.35</v>
      </c>
      <c r="D18" s="24">
        <v>5505</v>
      </c>
      <c r="E18" s="16">
        <v>330495</v>
      </c>
      <c r="F18" s="18">
        <v>0</v>
      </c>
      <c r="G18" s="19">
        <v>0</v>
      </c>
      <c r="H18" s="20">
        <v>629505</v>
      </c>
    </row>
    <row r="19" spans="1:8" ht="28.5" thickBot="1" x14ac:dyDescent="0.2">
      <c r="A19" s="16">
        <v>960001</v>
      </c>
      <c r="B19" s="16">
        <v>80000.08</v>
      </c>
      <c r="C19" s="17">
        <v>0.45</v>
      </c>
      <c r="D19" s="24">
        <v>13505</v>
      </c>
      <c r="E19" s="16">
        <v>418495.45</v>
      </c>
      <c r="F19" s="18">
        <v>1</v>
      </c>
      <c r="G19" s="21">
        <v>88000.45</v>
      </c>
      <c r="H19" s="20">
        <v>541505.55000000005</v>
      </c>
    </row>
    <row r="20" spans="1:8" ht="27.75" thickBot="1" x14ac:dyDescent="0.2">
      <c r="A20" s="20">
        <v>1120000</v>
      </c>
      <c r="B20" s="20">
        <v>93333.33</v>
      </c>
      <c r="C20" s="22">
        <v>0.45</v>
      </c>
      <c r="D20" s="25">
        <v>13505</v>
      </c>
      <c r="E20" s="20">
        <v>490495</v>
      </c>
      <c r="F20" s="20">
        <v>160000</v>
      </c>
      <c r="G20" s="21">
        <v>160000</v>
      </c>
      <c r="H20" s="20">
        <v>629505</v>
      </c>
    </row>
    <row r="27" spans="1:8" ht="14.25" thickBot="1" x14ac:dyDescent="0.2"/>
    <row r="28" spans="1:8" ht="34.5" thickBot="1" x14ac:dyDescent="0.2">
      <c r="A28" s="86" t="s">
        <v>96</v>
      </c>
      <c r="B28" s="87"/>
      <c r="C28" s="87"/>
      <c r="D28" s="87"/>
      <c r="E28" s="87"/>
      <c r="F28" s="87"/>
      <c r="G28" s="87"/>
      <c r="H28" s="88"/>
    </row>
    <row r="29" spans="1:8" ht="14.25" thickBot="1" x14ac:dyDescent="0.2"/>
    <row r="30" spans="1:8" ht="24" thickBot="1" x14ac:dyDescent="0.2">
      <c r="A30" s="14" t="s">
        <v>41</v>
      </c>
      <c r="B30" s="14" t="s">
        <v>42</v>
      </c>
      <c r="C30" s="14" t="s">
        <v>43</v>
      </c>
      <c r="D30" s="14" t="s">
        <v>44</v>
      </c>
      <c r="E30" s="14" t="s">
        <v>45</v>
      </c>
      <c r="F30" s="14" t="s">
        <v>46</v>
      </c>
      <c r="G30" s="15" t="s">
        <v>47</v>
      </c>
      <c r="H30" s="14" t="s">
        <v>48</v>
      </c>
    </row>
    <row r="31" spans="1:8" ht="27.75" thickBot="1" x14ac:dyDescent="0.2">
      <c r="A31" s="20">
        <f>B31*12</f>
        <v>36000</v>
      </c>
      <c r="B31" s="20">
        <v>3000</v>
      </c>
      <c r="C31" s="22">
        <v>0.03</v>
      </c>
      <c r="D31" s="25">
        <v>0</v>
      </c>
      <c r="E31" s="20">
        <f>A31*C31</f>
        <v>1080</v>
      </c>
      <c r="F31" s="20"/>
      <c r="G31" s="21"/>
      <c r="H31" s="20">
        <f>A31-E31</f>
        <v>34920</v>
      </c>
    </row>
    <row r="32" spans="1:8" ht="27.75" thickBot="1" x14ac:dyDescent="0.2">
      <c r="A32" s="20">
        <f>A31+1</f>
        <v>36001</v>
      </c>
      <c r="B32" s="20">
        <f>A32/12</f>
        <v>3000.0833333333335</v>
      </c>
      <c r="C32" s="22">
        <v>0.1</v>
      </c>
      <c r="D32" s="25">
        <v>210.00000000000003</v>
      </c>
      <c r="E32" s="20">
        <f t="shared" ref="E32:E48" si="0">A32*C32-D32</f>
        <v>3390.1000000000004</v>
      </c>
      <c r="F32" s="20">
        <f>A32-A31</f>
        <v>1</v>
      </c>
      <c r="G32" s="21">
        <f>E32-E31</f>
        <v>2310.1000000000004</v>
      </c>
      <c r="H32" s="20">
        <f>A32-E32</f>
        <v>32610.9</v>
      </c>
    </row>
    <row r="33" spans="1:8" ht="27.75" thickBot="1" x14ac:dyDescent="0.2">
      <c r="A33" s="20">
        <f>(H33-D33)/(1-C33)</f>
        <v>38566.666666666664</v>
      </c>
      <c r="B33" s="20">
        <f>A33/12</f>
        <v>3213.8888888888887</v>
      </c>
      <c r="C33" s="22">
        <v>0.1</v>
      </c>
      <c r="D33" s="25">
        <v>210.00000000000003</v>
      </c>
      <c r="E33" s="20">
        <f t="shared" si="0"/>
        <v>3646.6666666666665</v>
      </c>
      <c r="F33" s="20">
        <f>A33-A31</f>
        <v>2566.6666666666642</v>
      </c>
      <c r="G33" s="21">
        <f>E33-E31</f>
        <v>2566.6666666666665</v>
      </c>
      <c r="H33" s="20">
        <f>H31</f>
        <v>34920</v>
      </c>
    </row>
    <row r="34" spans="1:8" ht="27.75" thickBot="1" x14ac:dyDescent="0.2">
      <c r="A34" s="20">
        <f>B34*12</f>
        <v>144000</v>
      </c>
      <c r="B34" s="20">
        <v>12000</v>
      </c>
      <c r="C34" s="22">
        <v>0.1</v>
      </c>
      <c r="D34" s="25">
        <v>210.00000000000003</v>
      </c>
      <c r="E34" s="20">
        <f t="shared" si="0"/>
        <v>14190</v>
      </c>
      <c r="F34" s="20"/>
      <c r="G34" s="21"/>
      <c r="H34" s="20">
        <f>A34-E34</f>
        <v>129810</v>
      </c>
    </row>
    <row r="35" spans="1:8" ht="27.75" thickBot="1" x14ac:dyDescent="0.2">
      <c r="A35" s="20">
        <f>A34+1</f>
        <v>144001</v>
      </c>
      <c r="B35" s="20">
        <f>A35/12</f>
        <v>12000.083333333334</v>
      </c>
      <c r="C35" s="22">
        <v>0.2</v>
      </c>
      <c r="D35" s="25">
        <v>1410</v>
      </c>
      <c r="E35" s="20">
        <f t="shared" si="0"/>
        <v>27390.2</v>
      </c>
      <c r="F35" s="20">
        <f>A35-A34</f>
        <v>1</v>
      </c>
      <c r="G35" s="21">
        <f>E35-E34</f>
        <v>13200.2</v>
      </c>
      <c r="H35" s="20">
        <f>A35-E35</f>
        <v>116610.8</v>
      </c>
    </row>
    <row r="36" spans="1:8" ht="27.75" thickBot="1" x14ac:dyDescent="0.2">
      <c r="A36" s="20">
        <f>(H36-D36)/(1-C36)</f>
        <v>160500</v>
      </c>
      <c r="B36" s="20">
        <f>A36/12</f>
        <v>13375</v>
      </c>
      <c r="C36" s="22">
        <v>0.2</v>
      </c>
      <c r="D36" s="25">
        <v>1410</v>
      </c>
      <c r="E36" s="20">
        <f t="shared" si="0"/>
        <v>30690</v>
      </c>
      <c r="F36" s="20">
        <f>A36-A34</f>
        <v>16500</v>
      </c>
      <c r="G36" s="21">
        <f>E36-E34</f>
        <v>16500</v>
      </c>
      <c r="H36" s="20">
        <f>H34</f>
        <v>129810</v>
      </c>
    </row>
    <row r="37" spans="1:8" ht="27.75" thickBot="1" x14ac:dyDescent="0.2">
      <c r="A37" s="20">
        <f>B37*12</f>
        <v>300000</v>
      </c>
      <c r="B37" s="20">
        <v>25000</v>
      </c>
      <c r="C37" s="22">
        <v>0.2</v>
      </c>
      <c r="D37" s="25">
        <v>1410</v>
      </c>
      <c r="E37" s="20">
        <f t="shared" si="0"/>
        <v>58590</v>
      </c>
      <c r="F37" s="20"/>
      <c r="G37" s="21"/>
      <c r="H37" s="20">
        <f>A37-E37</f>
        <v>241410</v>
      </c>
    </row>
    <row r="38" spans="1:8" ht="27.75" thickBot="1" x14ac:dyDescent="0.2">
      <c r="A38" s="20">
        <f>A37+1</f>
        <v>300001</v>
      </c>
      <c r="B38" s="20">
        <f>A38/12</f>
        <v>25000.083333333332</v>
      </c>
      <c r="C38" s="22">
        <v>0.25</v>
      </c>
      <c r="D38" s="25">
        <v>2660</v>
      </c>
      <c r="E38" s="20">
        <f t="shared" si="0"/>
        <v>72340.25</v>
      </c>
      <c r="F38" s="20">
        <f>A38-A37</f>
        <v>1</v>
      </c>
      <c r="G38" s="21">
        <f>E38-E37</f>
        <v>13750.25</v>
      </c>
      <c r="H38" s="20">
        <f>A38-E38</f>
        <v>227660.75</v>
      </c>
    </row>
    <row r="39" spans="1:8" ht="27.75" thickBot="1" x14ac:dyDescent="0.2">
      <c r="A39" s="20">
        <f>(H39-D39)/(1-C39)</f>
        <v>318333.33333333331</v>
      </c>
      <c r="B39" s="20">
        <f>A39/12</f>
        <v>26527.777777777777</v>
      </c>
      <c r="C39" s="22">
        <f>C38</f>
        <v>0.25</v>
      </c>
      <c r="D39" s="25">
        <f>D38</f>
        <v>2660</v>
      </c>
      <c r="E39" s="20">
        <f t="shared" si="0"/>
        <v>76923.333333333328</v>
      </c>
      <c r="F39" s="20">
        <f>A39-A37</f>
        <v>18333.333333333314</v>
      </c>
      <c r="G39" s="21">
        <f>E39-E37</f>
        <v>18333.333333333328</v>
      </c>
      <c r="H39" s="20">
        <f>H37</f>
        <v>241410</v>
      </c>
    </row>
    <row r="40" spans="1:8" ht="27.75" thickBot="1" x14ac:dyDescent="0.2">
      <c r="A40" s="20">
        <f>B40*12</f>
        <v>420000</v>
      </c>
      <c r="B40" s="20">
        <v>35000</v>
      </c>
      <c r="C40" s="22">
        <f>C39</f>
        <v>0.25</v>
      </c>
      <c r="D40" s="25">
        <f>D39</f>
        <v>2660</v>
      </c>
      <c r="E40" s="20">
        <f t="shared" si="0"/>
        <v>102340</v>
      </c>
      <c r="F40" s="20"/>
      <c r="G40" s="21"/>
      <c r="H40" s="20">
        <f>A40-E40</f>
        <v>317660</v>
      </c>
    </row>
    <row r="41" spans="1:8" ht="27.75" thickBot="1" x14ac:dyDescent="0.2">
      <c r="A41" s="20">
        <f>A40+1</f>
        <v>420001</v>
      </c>
      <c r="B41" s="20">
        <f>A41/12</f>
        <v>35000.083333333336</v>
      </c>
      <c r="C41" s="22">
        <f>税率表!C18</f>
        <v>0.3</v>
      </c>
      <c r="D41" s="25">
        <f>税率表!D18</f>
        <v>4410</v>
      </c>
      <c r="E41" s="20">
        <f t="shared" si="0"/>
        <v>121590.29999999999</v>
      </c>
      <c r="F41" s="20">
        <f>A41-A40</f>
        <v>1</v>
      </c>
      <c r="G41" s="21">
        <f>E41-E40</f>
        <v>19250.299999999988</v>
      </c>
      <c r="H41" s="20">
        <f>A41-E41</f>
        <v>298410.7</v>
      </c>
    </row>
    <row r="42" spans="1:8" ht="27.75" thickBot="1" x14ac:dyDescent="0.2">
      <c r="A42" s="20">
        <f>(H42-D42)/(1-C42)</f>
        <v>447500</v>
      </c>
      <c r="B42" s="20">
        <f>A42/12</f>
        <v>37291.666666666664</v>
      </c>
      <c r="C42" s="22">
        <f>C41</f>
        <v>0.3</v>
      </c>
      <c r="D42" s="25">
        <f>D41</f>
        <v>4410</v>
      </c>
      <c r="E42" s="20">
        <f t="shared" si="0"/>
        <v>129840</v>
      </c>
      <c r="F42" s="20">
        <f>A42-A40</f>
        <v>27500</v>
      </c>
      <c r="G42" s="21">
        <f>E42-E40</f>
        <v>27500</v>
      </c>
      <c r="H42" s="20">
        <f>H40</f>
        <v>317660</v>
      </c>
    </row>
    <row r="43" spans="1:8" ht="27.75" thickBot="1" x14ac:dyDescent="0.2">
      <c r="A43" s="20">
        <f>B43*12</f>
        <v>660000</v>
      </c>
      <c r="B43" s="20">
        <v>55000</v>
      </c>
      <c r="C43" s="22">
        <f>C42</f>
        <v>0.3</v>
      </c>
      <c r="D43" s="25">
        <f>D42</f>
        <v>4410</v>
      </c>
      <c r="E43" s="20">
        <f t="shared" si="0"/>
        <v>193590</v>
      </c>
      <c r="F43" s="20"/>
      <c r="G43" s="21"/>
      <c r="H43" s="20">
        <f>A43-E43</f>
        <v>466410</v>
      </c>
    </row>
    <row r="44" spans="1:8" ht="27.75" thickBot="1" x14ac:dyDescent="0.2">
      <c r="A44" s="20">
        <f>A43+1</f>
        <v>660001</v>
      </c>
      <c r="B44" s="20">
        <f>A44/12</f>
        <v>55000.083333333336</v>
      </c>
      <c r="C44" s="22">
        <f>税率表!C19</f>
        <v>0.35</v>
      </c>
      <c r="D44" s="25">
        <f>税率表!D19</f>
        <v>7159.9999999999991</v>
      </c>
      <c r="E44" s="20">
        <f t="shared" si="0"/>
        <v>223840.34999999998</v>
      </c>
      <c r="F44" s="20">
        <f>A44-A43</f>
        <v>1</v>
      </c>
      <c r="G44" s="21">
        <f>E44-E43</f>
        <v>30250.349999999977</v>
      </c>
      <c r="H44" s="20">
        <f>A44-E44</f>
        <v>436160.65</v>
      </c>
    </row>
    <row r="45" spans="1:8" ht="27.75" thickBot="1" x14ac:dyDescent="0.2">
      <c r="A45" s="20">
        <f>(H45-D45)/(1-C45)</f>
        <v>706538.4615384615</v>
      </c>
      <c r="B45" s="20">
        <f>A45/12</f>
        <v>58878.205128205125</v>
      </c>
      <c r="C45" s="22">
        <f>C44</f>
        <v>0.35</v>
      </c>
      <c r="D45" s="25">
        <f>D44</f>
        <v>7159.9999999999991</v>
      </c>
      <c r="E45" s="20">
        <f t="shared" si="0"/>
        <v>240128.4615384615</v>
      </c>
      <c r="F45" s="20">
        <f>A45-A43</f>
        <v>46538.461538461503</v>
      </c>
      <c r="G45" s="21">
        <f>E45-E43</f>
        <v>46538.461538461503</v>
      </c>
      <c r="H45" s="20">
        <f>H43</f>
        <v>466410</v>
      </c>
    </row>
    <row r="46" spans="1:8" ht="27.75" thickBot="1" x14ac:dyDescent="0.2">
      <c r="A46" s="20">
        <f>B46*12</f>
        <v>960000</v>
      </c>
      <c r="B46" s="20">
        <v>80000</v>
      </c>
      <c r="C46" s="22">
        <f>C45</f>
        <v>0.35</v>
      </c>
      <c r="D46" s="25">
        <f>D45</f>
        <v>7159.9999999999991</v>
      </c>
      <c r="E46" s="20">
        <f t="shared" si="0"/>
        <v>328840</v>
      </c>
      <c r="F46" s="20"/>
      <c r="G46" s="21"/>
      <c r="H46" s="20">
        <f>A46-E46</f>
        <v>631160</v>
      </c>
    </row>
    <row r="47" spans="1:8" ht="27.75" thickBot="1" x14ac:dyDescent="0.2">
      <c r="A47" s="20">
        <f>A46+1</f>
        <v>960001</v>
      </c>
      <c r="B47" s="20">
        <f>A47/12</f>
        <v>80000.083333333328</v>
      </c>
      <c r="C47" s="22">
        <f>税率表!C20</f>
        <v>0.45</v>
      </c>
      <c r="D47" s="25">
        <f>税率表!D20</f>
        <v>15160</v>
      </c>
      <c r="E47" s="20">
        <f t="shared" si="0"/>
        <v>416840.45</v>
      </c>
      <c r="F47" s="20">
        <f>A47-A46</f>
        <v>1</v>
      </c>
      <c r="G47" s="21">
        <f>E47-E46</f>
        <v>88000.450000000012</v>
      </c>
      <c r="H47" s="20">
        <f>A47-E47</f>
        <v>543160.55000000005</v>
      </c>
    </row>
    <row r="48" spans="1:8" ht="27.75" thickBot="1" x14ac:dyDescent="0.2">
      <c r="A48" s="20">
        <f>(H48-D48)/(1-C48)</f>
        <v>1120000</v>
      </c>
      <c r="B48" s="20">
        <f>A48/12</f>
        <v>93333.333333333328</v>
      </c>
      <c r="C48" s="22">
        <f>C47</f>
        <v>0.45</v>
      </c>
      <c r="D48" s="25">
        <f>D47</f>
        <v>15160</v>
      </c>
      <c r="E48" s="20">
        <f t="shared" si="0"/>
        <v>488840</v>
      </c>
      <c r="F48" s="20">
        <f>A48-A46</f>
        <v>160000</v>
      </c>
      <c r="G48" s="21">
        <f>E48-E46</f>
        <v>160000</v>
      </c>
      <c r="H48" s="20">
        <f>H46</f>
        <v>631160</v>
      </c>
    </row>
  </sheetData>
  <sheetProtection password="E1F0" sheet="1" objects="1" scenarios="1" selectLockedCells="1" selectUnlockedCells="1"/>
  <mergeCells count="2">
    <mergeCell ref="A28:H28"/>
    <mergeCell ref="A1:H1"/>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K22" sqref="K22"/>
    </sheetView>
  </sheetViews>
  <sheetFormatPr defaultRowHeight="13.5" x14ac:dyDescent="0.15"/>
  <sheetData>
    <row r="1" spans="1:8" ht="18" customHeight="1" x14ac:dyDescent="0.15">
      <c r="A1" s="89" t="s">
        <v>76</v>
      </c>
      <c r="B1" s="90"/>
      <c r="C1" s="90"/>
      <c r="D1" s="90"/>
      <c r="E1" s="90"/>
      <c r="F1" s="90"/>
      <c r="G1" s="90"/>
      <c r="H1" s="90"/>
    </row>
    <row r="2" spans="1:8" ht="17.25" customHeight="1" x14ac:dyDescent="0.15">
      <c r="A2" s="90"/>
      <c r="B2" s="90"/>
      <c r="C2" s="90"/>
      <c r="D2" s="90"/>
      <c r="E2" s="90"/>
      <c r="F2" s="90"/>
      <c r="G2" s="90"/>
      <c r="H2" s="90"/>
    </row>
    <row r="3" spans="1:8" ht="17.25" customHeight="1" x14ac:dyDescent="0.15">
      <c r="A3" s="90"/>
      <c r="B3" s="90"/>
      <c r="C3" s="90"/>
      <c r="D3" s="90"/>
      <c r="E3" s="90"/>
      <c r="F3" s="90"/>
      <c r="G3" s="90"/>
      <c r="H3" s="90"/>
    </row>
    <row r="4" spans="1:8" ht="17.25" customHeight="1" x14ac:dyDescent="0.15">
      <c r="A4" s="90"/>
      <c r="B4" s="90"/>
      <c r="C4" s="90"/>
      <c r="D4" s="90"/>
      <c r="E4" s="90"/>
      <c r="F4" s="90"/>
      <c r="G4" s="90"/>
      <c r="H4" s="90"/>
    </row>
    <row r="5" spans="1:8" ht="17.25" customHeight="1" x14ac:dyDescent="0.15">
      <c r="A5" s="90"/>
      <c r="B5" s="90"/>
      <c r="C5" s="90"/>
      <c r="D5" s="90"/>
      <c r="E5" s="90"/>
      <c r="F5" s="90"/>
      <c r="G5" s="90"/>
      <c r="H5" s="90"/>
    </row>
    <row r="6" spans="1:8" ht="17.25" customHeight="1" x14ac:dyDescent="0.15">
      <c r="A6" s="90"/>
      <c r="B6" s="90"/>
      <c r="C6" s="90"/>
      <c r="D6" s="90"/>
      <c r="E6" s="90"/>
      <c r="F6" s="90"/>
      <c r="G6" s="90"/>
      <c r="H6" s="90"/>
    </row>
    <row r="7" spans="1:8" ht="17.25" customHeight="1" x14ac:dyDescent="0.15">
      <c r="A7" s="90"/>
      <c r="B7" s="90"/>
      <c r="C7" s="90"/>
      <c r="D7" s="90"/>
      <c r="E7" s="90"/>
      <c r="F7" s="90"/>
      <c r="G7" s="90"/>
      <c r="H7" s="90"/>
    </row>
    <row r="8" spans="1:8" ht="17.25" customHeight="1" x14ac:dyDescent="0.15">
      <c r="A8" s="90"/>
      <c r="B8" s="90"/>
      <c r="C8" s="90"/>
      <c r="D8" s="90"/>
      <c r="E8" s="90"/>
      <c r="F8" s="90"/>
      <c r="G8" s="90"/>
      <c r="H8" s="90"/>
    </row>
    <row r="9" spans="1:8" ht="18" customHeight="1" x14ac:dyDescent="0.15">
      <c r="A9" s="90"/>
      <c r="B9" s="90"/>
      <c r="C9" s="90"/>
      <c r="D9" s="90"/>
      <c r="E9" s="90"/>
      <c r="F9" s="90"/>
      <c r="G9" s="90"/>
      <c r="H9" s="90"/>
    </row>
    <row r="10" spans="1:8" ht="17.25" customHeight="1" x14ac:dyDescent="0.15">
      <c r="A10" s="90"/>
      <c r="B10" s="90"/>
      <c r="C10" s="90"/>
      <c r="D10" s="90"/>
      <c r="E10" s="90"/>
      <c r="F10" s="90"/>
      <c r="G10" s="90"/>
      <c r="H10" s="90"/>
    </row>
    <row r="11" spans="1:8" ht="17.25" customHeight="1" x14ac:dyDescent="0.15">
      <c r="A11" s="90"/>
      <c r="B11" s="90"/>
      <c r="C11" s="90"/>
      <c r="D11" s="90"/>
      <c r="E11" s="90"/>
      <c r="F11" s="90"/>
      <c r="G11" s="90"/>
      <c r="H11" s="90"/>
    </row>
    <row r="12" spans="1:8" ht="17.25" customHeight="1" x14ac:dyDescent="0.15">
      <c r="A12" s="90"/>
      <c r="B12" s="90"/>
      <c r="C12" s="90"/>
      <c r="D12" s="90"/>
      <c r="E12" s="90"/>
      <c r="F12" s="90"/>
      <c r="G12" s="90"/>
      <c r="H12" s="90"/>
    </row>
    <row r="13" spans="1:8" ht="17.25" customHeight="1" x14ac:dyDescent="0.15">
      <c r="A13" s="90"/>
      <c r="B13" s="90"/>
      <c r="C13" s="90"/>
      <c r="D13" s="90"/>
      <c r="E13" s="90"/>
      <c r="F13" s="90"/>
      <c r="G13" s="90"/>
      <c r="H13" s="90"/>
    </row>
    <row r="14" spans="1:8" ht="17.25" customHeight="1" x14ac:dyDescent="0.15">
      <c r="A14" s="90"/>
      <c r="B14" s="90"/>
      <c r="C14" s="90"/>
      <c r="D14" s="90"/>
      <c r="E14" s="90"/>
      <c r="F14" s="90"/>
      <c r="G14" s="90"/>
      <c r="H14" s="90"/>
    </row>
    <row r="15" spans="1:8" ht="17.25" customHeight="1" x14ac:dyDescent="0.15">
      <c r="A15" s="90"/>
      <c r="B15" s="90"/>
      <c r="C15" s="90"/>
      <c r="D15" s="90"/>
      <c r="E15" s="90"/>
      <c r="F15" s="90"/>
      <c r="G15" s="90"/>
      <c r="H15" s="90"/>
    </row>
    <row r="16" spans="1:8" ht="17.25" customHeight="1" x14ac:dyDescent="0.15">
      <c r="A16" s="90"/>
      <c r="B16" s="90"/>
      <c r="C16" s="90"/>
      <c r="D16" s="90"/>
      <c r="E16" s="90"/>
      <c r="F16" s="90"/>
      <c r="G16" s="90"/>
      <c r="H16" s="90"/>
    </row>
    <row r="17" spans="1:8" ht="17.25" customHeight="1" x14ac:dyDescent="0.15">
      <c r="A17" s="90"/>
      <c r="B17" s="90"/>
      <c r="C17" s="90"/>
      <c r="D17" s="90"/>
      <c r="E17" s="90"/>
      <c r="F17" s="90"/>
      <c r="G17" s="90"/>
      <c r="H17" s="90"/>
    </row>
    <row r="18" spans="1:8" ht="17.25" customHeight="1" x14ac:dyDescent="0.15">
      <c r="A18" s="90"/>
      <c r="B18" s="90"/>
      <c r="C18" s="90"/>
      <c r="D18" s="90"/>
      <c r="E18" s="90"/>
      <c r="F18" s="90"/>
      <c r="G18" s="90"/>
      <c r="H18" s="90"/>
    </row>
    <row r="19" spans="1:8" ht="17.25" customHeight="1" x14ac:dyDescent="0.15">
      <c r="A19" s="90"/>
      <c r="B19" s="90"/>
      <c r="C19" s="90"/>
      <c r="D19" s="90"/>
      <c r="E19" s="90"/>
      <c r="F19" s="90"/>
      <c r="G19" s="90"/>
      <c r="H19" s="90"/>
    </row>
    <row r="20" spans="1:8" ht="17.25" customHeight="1" x14ac:dyDescent="0.15">
      <c r="A20" s="90"/>
      <c r="B20" s="90"/>
      <c r="C20" s="90"/>
      <c r="D20" s="90"/>
      <c r="E20" s="90"/>
      <c r="F20" s="90"/>
      <c r="G20" s="90"/>
      <c r="H20" s="90"/>
    </row>
    <row r="21" spans="1:8" ht="104.25" customHeight="1" x14ac:dyDescent="0.15">
      <c r="A21" s="90"/>
      <c r="B21" s="90"/>
      <c r="C21" s="90"/>
      <c r="D21" s="90"/>
      <c r="E21" s="90"/>
      <c r="F21" s="90"/>
      <c r="G21" s="90"/>
      <c r="H21" s="90"/>
    </row>
  </sheetData>
  <sheetProtection password="E1F0" sheet="1" objects="1" scenarios="1" selectLockedCells="1" selectUnlockedCells="1"/>
  <mergeCells count="1">
    <mergeCell ref="A1:H21"/>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封面</vt:lpstr>
      <vt:lpstr>个税计算</vt:lpstr>
      <vt:lpstr>工资安排</vt:lpstr>
      <vt:lpstr>年终奖计算</vt:lpstr>
      <vt:lpstr>税率表</vt:lpstr>
      <vt:lpstr>年终奖"坑"</vt:lpstr>
      <vt:lpstr>中税联介绍</vt:lpstr>
      <vt:lpstr>中税联介绍!_Toc19288</vt:lpstr>
      <vt:lpstr>中税联介绍!_Toc523032551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陈志坚</dc:creator>
  <cp:lastModifiedBy>陈志坚</cp:lastModifiedBy>
  <dcterms:created xsi:type="dcterms:W3CDTF">2018-06-30T04:05:51Z</dcterms:created>
  <dcterms:modified xsi:type="dcterms:W3CDTF">2018-09-02T23:40:53Z</dcterms:modified>
</cp:coreProperties>
</file>